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Réseau BS\60-DGEO_Ressources_humaines\40-Organisation_specifique_travail\2013-2026_Organisation spécifique travail\2025\"/>
    </mc:Choice>
  </mc:AlternateContent>
  <xr:revisionPtr revIDLastSave="0" documentId="13_ncr:1_{1FFC398C-5BC2-4173-9323-B883429804E3}" xr6:coauthVersionLast="47" xr6:coauthVersionMax="47" xr10:uidLastSave="{00000000-0000-0000-0000-000000000000}"/>
  <bookViews>
    <workbookView xWindow="-120" yWindow="-120" windowWidth="29040" windowHeight="17640" tabRatio="677" xr2:uid="{FDFEA6CD-7FDC-4363-8896-964EB67A9414}"/>
  </bookViews>
  <sheets>
    <sheet name="Récap. annuel" sheetId="1" r:id="rId1"/>
    <sheet name="Détail 2025" sheetId="17" r:id="rId2"/>
    <sheet name="Jan25" sheetId="3" r:id="rId3"/>
    <sheet name="Fev25" sheetId="4" r:id="rId4"/>
    <sheet name="Mar25" sheetId="5" r:id="rId5"/>
    <sheet name="Avr25" sheetId="6" r:id="rId6"/>
    <sheet name="Mai24" sheetId="7" r:id="rId7"/>
    <sheet name="Juin25" sheetId="8" r:id="rId8"/>
    <sheet name="Juil25" sheetId="9" r:id="rId9"/>
    <sheet name="Aou25" sheetId="10" r:id="rId10"/>
    <sheet name="Sept25" sheetId="11" r:id="rId11"/>
    <sheet name="Oct25" sheetId="12" r:id="rId12"/>
    <sheet name="Nov25" sheetId="13" r:id="rId13"/>
    <sheet name="Dec25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M3" i="4" l="1"/>
  <c r="N3" i="4"/>
  <c r="O3" i="4"/>
  <c r="P3" i="4"/>
  <c r="Q3" i="4"/>
  <c r="M4" i="4"/>
  <c r="N4" i="4"/>
  <c r="O4" i="4"/>
  <c r="P4" i="4"/>
  <c r="Q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Q10" i="4"/>
  <c r="M11" i="4"/>
  <c r="N11" i="4"/>
  <c r="O11" i="4"/>
  <c r="P11" i="4"/>
  <c r="Q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Q17" i="4"/>
  <c r="M18" i="4"/>
  <c r="N18" i="4"/>
  <c r="O18" i="4"/>
  <c r="P18" i="4"/>
  <c r="Q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Q24" i="4"/>
  <c r="M25" i="4"/>
  <c r="N25" i="4"/>
  <c r="O25" i="4"/>
  <c r="P25" i="4"/>
  <c r="Q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3" i="4"/>
  <c r="O30" i="10"/>
  <c r="P31" i="4" l="1"/>
  <c r="N31" i="4"/>
  <c r="M31" i="4"/>
  <c r="O31" i="4"/>
  <c r="Q12" i="7"/>
  <c r="Q13" i="7"/>
  <c r="Q14" i="6" l="1"/>
  <c r="Q15" i="6"/>
  <c r="M7" i="8" l="1"/>
  <c r="R22" i="6" l="1"/>
  <c r="R29" i="6"/>
  <c r="Q22" i="6"/>
  <c r="Q29" i="6"/>
  <c r="Q8" i="6"/>
  <c r="N13" i="5" l="1"/>
  <c r="M26" i="3"/>
  <c r="N28" i="3"/>
  <c r="N18" i="3"/>
  <c r="A22" i="17"/>
  <c r="AH21" i="17"/>
  <c r="AM15" i="17"/>
  <c r="AL12" i="17"/>
  <c r="AL9" i="17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" i="14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" i="13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" i="12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" i="1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" i="10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" i="9"/>
  <c r="M4" i="8"/>
  <c r="M5" i="8"/>
  <c r="M6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" i="8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" i="7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" i="6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6" i="5"/>
  <c r="M3" i="5"/>
  <c r="M3" i="3"/>
  <c r="M4" i="3"/>
  <c r="M33" i="3"/>
  <c r="M32" i="3"/>
  <c r="M31" i="3"/>
  <c r="M30" i="3"/>
  <c r="M29" i="3"/>
  <c r="M28" i="3"/>
  <c r="M27" i="3"/>
  <c r="M25" i="3"/>
  <c r="M24" i="3"/>
  <c r="M23" i="3"/>
  <c r="M22" i="3"/>
  <c r="M21" i="3"/>
  <c r="M20" i="3"/>
  <c r="M19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AL15" i="17" l="1"/>
  <c r="M34" i="5"/>
  <c r="P22" i="11" l="1"/>
  <c r="O22" i="11"/>
  <c r="N22" i="11"/>
  <c r="N5" i="5"/>
  <c r="O5" i="5"/>
  <c r="P5" i="5"/>
  <c r="N6" i="5"/>
  <c r="O6" i="5"/>
  <c r="P6" i="5"/>
  <c r="N7" i="5"/>
  <c r="O7" i="5"/>
  <c r="P7" i="5"/>
  <c r="N8" i="5"/>
  <c r="O8" i="5"/>
  <c r="P8" i="5"/>
  <c r="N9" i="5"/>
  <c r="O9" i="5"/>
  <c r="P9" i="5"/>
  <c r="N10" i="5"/>
  <c r="O10" i="5"/>
  <c r="P10" i="5"/>
  <c r="N11" i="5"/>
  <c r="O11" i="5"/>
  <c r="P11" i="5"/>
  <c r="N12" i="5"/>
  <c r="O12" i="5"/>
  <c r="P12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M35" i="3" l="1"/>
  <c r="M32" i="4" s="1"/>
  <c r="N33" i="7" l="1"/>
  <c r="O33" i="7"/>
  <c r="P33" i="7"/>
  <c r="C12" i="1"/>
  <c r="N3" i="3"/>
  <c r="O3" i="3"/>
  <c r="P3" i="3"/>
  <c r="N4" i="3"/>
  <c r="O4" i="3"/>
  <c r="P4" i="3"/>
  <c r="C13" i="1" l="1"/>
  <c r="M36" i="14" l="1"/>
  <c r="M35" i="13"/>
  <c r="M36" i="12"/>
  <c r="M35" i="11"/>
  <c r="M36" i="10"/>
  <c r="M36" i="9"/>
  <c r="M35" i="8"/>
  <c r="M35" i="6"/>
  <c r="O6" i="3"/>
  <c r="O4" i="14" l="1"/>
  <c r="P4" i="14"/>
  <c r="O5" i="14"/>
  <c r="P5" i="14"/>
  <c r="O6" i="14"/>
  <c r="P6" i="14"/>
  <c r="O7" i="14"/>
  <c r="P7" i="14"/>
  <c r="O8" i="14"/>
  <c r="P8" i="14"/>
  <c r="O9" i="14"/>
  <c r="P9" i="14"/>
  <c r="O10" i="14"/>
  <c r="P10" i="14"/>
  <c r="O11" i="14"/>
  <c r="P11" i="14"/>
  <c r="O12" i="14"/>
  <c r="P12" i="14"/>
  <c r="O13" i="14"/>
  <c r="P13" i="14"/>
  <c r="O14" i="14"/>
  <c r="P14" i="14"/>
  <c r="O15" i="14"/>
  <c r="P15" i="14"/>
  <c r="O16" i="14"/>
  <c r="P16" i="14"/>
  <c r="O17" i="14"/>
  <c r="P17" i="14"/>
  <c r="O18" i="14"/>
  <c r="P18" i="14"/>
  <c r="O19" i="14"/>
  <c r="P19" i="14"/>
  <c r="O20" i="14"/>
  <c r="P20" i="14"/>
  <c r="O21" i="14"/>
  <c r="P21" i="14"/>
  <c r="O22" i="14"/>
  <c r="P22" i="14"/>
  <c r="O23" i="14"/>
  <c r="P23" i="14"/>
  <c r="O24" i="14"/>
  <c r="P24" i="14"/>
  <c r="O25" i="14"/>
  <c r="P25" i="14"/>
  <c r="O26" i="14"/>
  <c r="P26" i="14"/>
  <c r="O27" i="14"/>
  <c r="P27" i="14"/>
  <c r="O28" i="14"/>
  <c r="P28" i="14"/>
  <c r="O29" i="14"/>
  <c r="O30" i="14"/>
  <c r="O31" i="14"/>
  <c r="O32" i="14"/>
  <c r="O33" i="14"/>
  <c r="P3" i="14"/>
  <c r="O3" i="14"/>
  <c r="O4" i="13"/>
  <c r="P4" i="13"/>
  <c r="O5" i="13"/>
  <c r="P5" i="13"/>
  <c r="O6" i="13"/>
  <c r="P6" i="13"/>
  <c r="O7" i="13"/>
  <c r="P7" i="13"/>
  <c r="O8" i="13"/>
  <c r="P8" i="13"/>
  <c r="O9" i="13"/>
  <c r="P9" i="13"/>
  <c r="O10" i="13"/>
  <c r="P10" i="13"/>
  <c r="O11" i="13"/>
  <c r="P11" i="13"/>
  <c r="O12" i="13"/>
  <c r="P12" i="13"/>
  <c r="O13" i="13"/>
  <c r="P13" i="13"/>
  <c r="O14" i="13"/>
  <c r="P14" i="13"/>
  <c r="O15" i="13"/>
  <c r="P15" i="13"/>
  <c r="O16" i="13"/>
  <c r="P16" i="13"/>
  <c r="O17" i="13"/>
  <c r="P17" i="13"/>
  <c r="O18" i="13"/>
  <c r="P18" i="13"/>
  <c r="O19" i="13"/>
  <c r="P19" i="13"/>
  <c r="O20" i="13"/>
  <c r="P20" i="13"/>
  <c r="O21" i="13"/>
  <c r="P21" i="13"/>
  <c r="O22" i="13"/>
  <c r="P22" i="13"/>
  <c r="O23" i="13"/>
  <c r="P23" i="13"/>
  <c r="O24" i="13"/>
  <c r="P24" i="13"/>
  <c r="O25" i="13"/>
  <c r="P25" i="13"/>
  <c r="O26" i="13"/>
  <c r="P26" i="13"/>
  <c r="O27" i="13"/>
  <c r="P27" i="13"/>
  <c r="O28" i="13"/>
  <c r="P28" i="13"/>
  <c r="O29" i="13"/>
  <c r="P29" i="13"/>
  <c r="O30" i="13"/>
  <c r="P30" i="13"/>
  <c r="O31" i="13"/>
  <c r="P31" i="13"/>
  <c r="O32" i="13"/>
  <c r="P32" i="13"/>
  <c r="P3" i="13"/>
  <c r="O3" i="13"/>
  <c r="O4" i="12"/>
  <c r="P4" i="12"/>
  <c r="O5" i="12"/>
  <c r="P5" i="12"/>
  <c r="O6" i="12"/>
  <c r="P6" i="12"/>
  <c r="O7" i="12"/>
  <c r="P7" i="12"/>
  <c r="O8" i="12"/>
  <c r="P8" i="12"/>
  <c r="O9" i="12"/>
  <c r="P9" i="12"/>
  <c r="O10" i="12"/>
  <c r="P10" i="12"/>
  <c r="O11" i="12"/>
  <c r="P11" i="12"/>
  <c r="O12" i="12"/>
  <c r="P12" i="12"/>
  <c r="O13" i="12"/>
  <c r="P13" i="12"/>
  <c r="O14" i="12"/>
  <c r="P14" i="12"/>
  <c r="O15" i="12"/>
  <c r="P15" i="12"/>
  <c r="O16" i="12"/>
  <c r="P16" i="12"/>
  <c r="O17" i="12"/>
  <c r="P17" i="12"/>
  <c r="O18" i="12"/>
  <c r="P18" i="12"/>
  <c r="O19" i="12"/>
  <c r="O20" i="12"/>
  <c r="O21" i="12"/>
  <c r="O22" i="12"/>
  <c r="O23" i="12"/>
  <c r="O24" i="12"/>
  <c r="O25" i="12"/>
  <c r="P25" i="12"/>
  <c r="O26" i="12"/>
  <c r="O27" i="12"/>
  <c r="O28" i="12"/>
  <c r="O29" i="12"/>
  <c r="O30" i="12"/>
  <c r="O31" i="12"/>
  <c r="O32" i="12"/>
  <c r="P32" i="12"/>
  <c r="O33" i="12"/>
  <c r="P33" i="12"/>
  <c r="P3" i="12"/>
  <c r="O3" i="12"/>
  <c r="O4" i="11"/>
  <c r="P4" i="11"/>
  <c r="O5" i="11"/>
  <c r="P5" i="11"/>
  <c r="O6" i="11"/>
  <c r="P6" i="11"/>
  <c r="O7" i="11"/>
  <c r="P7" i="11"/>
  <c r="O8" i="11"/>
  <c r="P8" i="11"/>
  <c r="O9" i="11"/>
  <c r="P9" i="11"/>
  <c r="O10" i="11"/>
  <c r="P10" i="11"/>
  <c r="P11" i="11"/>
  <c r="P12" i="11"/>
  <c r="O13" i="11"/>
  <c r="P13" i="11"/>
  <c r="O14" i="11"/>
  <c r="P14" i="11"/>
  <c r="O15" i="11"/>
  <c r="P15" i="11"/>
  <c r="O16" i="11"/>
  <c r="P16" i="11"/>
  <c r="O17" i="11"/>
  <c r="P17" i="11"/>
  <c r="O18" i="11"/>
  <c r="P18" i="11"/>
  <c r="O19" i="11"/>
  <c r="P19" i="11"/>
  <c r="O20" i="11"/>
  <c r="P20" i="11"/>
  <c r="O21" i="11"/>
  <c r="P21" i="11"/>
  <c r="O23" i="11"/>
  <c r="P23" i="11"/>
  <c r="O24" i="11"/>
  <c r="P24" i="11"/>
  <c r="O25" i="11"/>
  <c r="P25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2" i="11"/>
  <c r="P32" i="11"/>
  <c r="P3" i="11"/>
  <c r="O3" i="11"/>
  <c r="O4" i="10"/>
  <c r="O5" i="10"/>
  <c r="O6" i="10"/>
  <c r="O7" i="10"/>
  <c r="O8" i="10"/>
  <c r="O9" i="10"/>
  <c r="P9" i="10"/>
  <c r="O10" i="10"/>
  <c r="O11" i="10"/>
  <c r="O12" i="10"/>
  <c r="O13" i="10"/>
  <c r="O14" i="10"/>
  <c r="O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P30" i="10"/>
  <c r="O31" i="10"/>
  <c r="P31" i="10"/>
  <c r="O32" i="10"/>
  <c r="P32" i="10"/>
  <c r="O33" i="10"/>
  <c r="P33" i="10"/>
  <c r="P3" i="10"/>
  <c r="O3" i="10"/>
  <c r="O4" i="9"/>
  <c r="P4" i="9"/>
  <c r="O5" i="9"/>
  <c r="P5" i="9"/>
  <c r="O6" i="9"/>
  <c r="P6" i="9"/>
  <c r="O7" i="9"/>
  <c r="P7" i="9"/>
  <c r="O8" i="9"/>
  <c r="P8" i="9"/>
  <c r="O9" i="9"/>
  <c r="P9" i="9"/>
  <c r="O10" i="9"/>
  <c r="P10" i="9"/>
  <c r="O11" i="9"/>
  <c r="P11" i="9"/>
  <c r="O12" i="9"/>
  <c r="P12" i="9"/>
  <c r="O13" i="9"/>
  <c r="O14" i="9"/>
  <c r="O15" i="9"/>
  <c r="O16" i="9"/>
  <c r="O17" i="9"/>
  <c r="O18" i="9"/>
  <c r="O19" i="9"/>
  <c r="P19" i="9"/>
  <c r="O20" i="9"/>
  <c r="O21" i="9"/>
  <c r="O22" i="9"/>
  <c r="O23" i="9"/>
  <c r="O24" i="9"/>
  <c r="O25" i="9"/>
  <c r="O26" i="9"/>
  <c r="P26" i="9"/>
  <c r="O27" i="9"/>
  <c r="O28" i="9"/>
  <c r="O29" i="9"/>
  <c r="O30" i="9"/>
  <c r="O31" i="9"/>
  <c r="O32" i="9"/>
  <c r="O33" i="9"/>
  <c r="P33" i="9"/>
  <c r="P3" i="9"/>
  <c r="O3" i="9"/>
  <c r="O4" i="8"/>
  <c r="P4" i="8"/>
  <c r="O5" i="8"/>
  <c r="P5" i="8"/>
  <c r="O6" i="8"/>
  <c r="P6" i="8"/>
  <c r="O7" i="8"/>
  <c r="P7" i="8"/>
  <c r="O8" i="8"/>
  <c r="P8" i="8"/>
  <c r="O9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P3" i="8"/>
  <c r="O3" i="8"/>
  <c r="O4" i="7"/>
  <c r="M36" i="7" s="1"/>
  <c r="P4" i="7"/>
  <c r="O5" i="7"/>
  <c r="P5" i="7"/>
  <c r="O6" i="7"/>
  <c r="P6" i="7"/>
  <c r="O7" i="7"/>
  <c r="P7" i="7"/>
  <c r="O8" i="7"/>
  <c r="P8" i="7"/>
  <c r="O9" i="7"/>
  <c r="P9" i="7"/>
  <c r="O10" i="7"/>
  <c r="P10" i="7"/>
  <c r="O11" i="7"/>
  <c r="P11" i="7"/>
  <c r="O12" i="7"/>
  <c r="P12" i="7"/>
  <c r="O13" i="7"/>
  <c r="P13" i="7"/>
  <c r="O14" i="7"/>
  <c r="P14" i="7"/>
  <c r="O15" i="7"/>
  <c r="P15" i="7"/>
  <c r="O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O30" i="7"/>
  <c r="P30" i="7"/>
  <c r="O31" i="7"/>
  <c r="P31" i="7"/>
  <c r="O32" i="7"/>
  <c r="P32" i="7"/>
  <c r="P3" i="7"/>
  <c r="O3" i="7"/>
  <c r="O4" i="6"/>
  <c r="P4" i="6"/>
  <c r="O5" i="6"/>
  <c r="P5" i="6"/>
  <c r="O6" i="6"/>
  <c r="P6" i="6"/>
  <c r="O7" i="6"/>
  <c r="P7" i="6"/>
  <c r="O8" i="6"/>
  <c r="O9" i="6"/>
  <c r="O10" i="6"/>
  <c r="O11" i="6"/>
  <c r="O12" i="6"/>
  <c r="P12" i="6"/>
  <c r="O13" i="6"/>
  <c r="P13" i="6"/>
  <c r="O14" i="6"/>
  <c r="O15" i="6"/>
  <c r="O16" i="6"/>
  <c r="O17" i="6"/>
  <c r="O18" i="6"/>
  <c r="O19" i="6"/>
  <c r="P19" i="6"/>
  <c r="O20" i="6"/>
  <c r="P20" i="6"/>
  <c r="P25" i="6"/>
  <c r="O26" i="6"/>
  <c r="P26" i="6"/>
  <c r="O27" i="6"/>
  <c r="P32" i="6"/>
  <c r="P3" i="6"/>
  <c r="P4" i="5"/>
  <c r="P3" i="5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N32" i="11"/>
  <c r="N31" i="11"/>
  <c r="N30" i="11"/>
  <c r="N29" i="11"/>
  <c r="N28" i="11"/>
  <c r="N27" i="11"/>
  <c r="N26" i="11"/>
  <c r="N25" i="11"/>
  <c r="N24" i="11"/>
  <c r="N23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4" i="5"/>
  <c r="N3" i="5"/>
  <c r="N15" i="3"/>
  <c r="N16" i="3"/>
  <c r="N17" i="3"/>
  <c r="N8" i="3"/>
  <c r="N9" i="3"/>
  <c r="N10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O5" i="3"/>
  <c r="O7" i="3"/>
  <c r="O8" i="3"/>
  <c r="O9" i="3"/>
  <c r="O10" i="3"/>
  <c r="O11" i="3"/>
  <c r="O12" i="3"/>
  <c r="O13" i="3"/>
  <c r="O14" i="3"/>
  <c r="O15" i="3"/>
  <c r="O16" i="3"/>
  <c r="O17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N5" i="3"/>
  <c r="N6" i="3"/>
  <c r="N7" i="3"/>
  <c r="N11" i="3"/>
  <c r="N12" i="3"/>
  <c r="N13" i="3"/>
  <c r="N14" i="3"/>
  <c r="N19" i="3"/>
  <c r="N20" i="3"/>
  <c r="N21" i="3"/>
  <c r="N22" i="3"/>
  <c r="N23" i="3"/>
  <c r="N24" i="3"/>
  <c r="N25" i="3"/>
  <c r="N26" i="3"/>
  <c r="N27" i="3"/>
  <c r="N29" i="3"/>
  <c r="N30" i="3"/>
  <c r="N31" i="3"/>
  <c r="N32" i="3"/>
  <c r="N33" i="3"/>
  <c r="O34" i="9" l="1"/>
  <c r="O34" i="10"/>
  <c r="O33" i="8"/>
  <c r="O34" i="12"/>
  <c r="N34" i="7"/>
  <c r="N34" i="14"/>
  <c r="O34" i="14"/>
  <c r="O33" i="13"/>
  <c r="N33" i="13"/>
  <c r="P33" i="13"/>
  <c r="N34" i="12"/>
  <c r="P33" i="11"/>
  <c r="N33" i="11"/>
  <c r="N34" i="10"/>
  <c r="N34" i="9"/>
  <c r="P33" i="8"/>
  <c r="N33" i="8"/>
  <c r="O34" i="7"/>
  <c r="N33" i="6"/>
  <c r="P34" i="5"/>
  <c r="N34" i="5"/>
  <c r="F28" i="1"/>
  <c r="H37" i="1" l="1"/>
  <c r="H35" i="1"/>
  <c r="H32" i="1"/>
  <c r="H29" i="1"/>
  <c r="G38" i="1"/>
  <c r="G37" i="1"/>
  <c r="G36" i="1"/>
  <c r="G34" i="1"/>
  <c r="G33" i="1"/>
  <c r="G32" i="1"/>
  <c r="F38" i="1"/>
  <c r="F37" i="1"/>
  <c r="F36" i="1"/>
  <c r="F35" i="1"/>
  <c r="F34" i="1"/>
  <c r="F33" i="1"/>
  <c r="F32" i="1"/>
  <c r="F29" i="1"/>
  <c r="N34" i="3"/>
  <c r="F27" i="1" s="1"/>
  <c r="G31" i="1"/>
  <c r="F31" i="1"/>
  <c r="F30" i="1"/>
  <c r="D13" i="1"/>
  <c r="D14" i="1"/>
  <c r="C14" i="1" s="1"/>
  <c r="Q11" i="7" l="1"/>
  <c r="Q4" i="6"/>
  <c r="Q9" i="6"/>
  <c r="Q18" i="11"/>
  <c r="Q3" i="6"/>
  <c r="Q22" i="7"/>
  <c r="Q6" i="6"/>
  <c r="Q21" i="7"/>
  <c r="Q5" i="6"/>
  <c r="Q26" i="4"/>
  <c r="Q8" i="3"/>
  <c r="Q9" i="3"/>
  <c r="Q7" i="4"/>
  <c r="Q15" i="4"/>
  <c r="Q19" i="4"/>
  <c r="Q23" i="4"/>
  <c r="Q28" i="4"/>
  <c r="Q29" i="4"/>
  <c r="Q22" i="4"/>
  <c r="Q8" i="4"/>
  <c r="Q12" i="4"/>
  <c r="Q16" i="4"/>
  <c r="Q20" i="4"/>
  <c r="Q6" i="4"/>
  <c r="Q14" i="4"/>
  <c r="Q5" i="4"/>
  <c r="Q9" i="4"/>
  <c r="Q13" i="4"/>
  <c r="Q21" i="4"/>
  <c r="Q30" i="4"/>
  <c r="Q27" i="4"/>
  <c r="Q10" i="7"/>
  <c r="Q14" i="7"/>
  <c r="Q10" i="6"/>
  <c r="Q11" i="6"/>
  <c r="Q12" i="6"/>
  <c r="Q16" i="6"/>
  <c r="Q13" i="6"/>
  <c r="Q20" i="11"/>
  <c r="Q21" i="11"/>
  <c r="Q24" i="9"/>
  <c r="Q30" i="6"/>
  <c r="Q11" i="14"/>
  <c r="Q32" i="14"/>
  <c r="Q7" i="13"/>
  <c r="Q21" i="13"/>
  <c r="Q10" i="12"/>
  <c r="Q31" i="12"/>
  <c r="Q12" i="11"/>
  <c r="Q32" i="11"/>
  <c r="Q28" i="10"/>
  <c r="Q14" i="10"/>
  <c r="Q25" i="9"/>
  <c r="Q6" i="8"/>
  <c r="Q20" i="8"/>
  <c r="Q9" i="7"/>
  <c r="Q29" i="7"/>
  <c r="Q16" i="3"/>
  <c r="Q23" i="3"/>
  <c r="Q9" i="12"/>
  <c r="Q26" i="11"/>
  <c r="Q8" i="10"/>
  <c r="Q19" i="8"/>
  <c r="Q12" i="14"/>
  <c r="Q33" i="14"/>
  <c r="Q13" i="13"/>
  <c r="Q27" i="13"/>
  <c r="Q23" i="12"/>
  <c r="Q3" i="12"/>
  <c r="Q19" i="11"/>
  <c r="Q4" i="11"/>
  <c r="Q29" i="10"/>
  <c r="Q15" i="10"/>
  <c r="Q31" i="9"/>
  <c r="Q12" i="8"/>
  <c r="Q26" i="8"/>
  <c r="Q15" i="7"/>
  <c r="Q30" i="7"/>
  <c r="Q6" i="13"/>
  <c r="Q11" i="11"/>
  <c r="Q4" i="9"/>
  <c r="Q8" i="7"/>
  <c r="Q18" i="14"/>
  <c r="Q4" i="14"/>
  <c r="Q14" i="13"/>
  <c r="Q28" i="13"/>
  <c r="Q24" i="12"/>
  <c r="Q5" i="11"/>
  <c r="Q25" i="11"/>
  <c r="Q21" i="10"/>
  <c r="Q7" i="10"/>
  <c r="Q3" i="9"/>
  <c r="Q32" i="9"/>
  <c r="Q13" i="8"/>
  <c r="Q27" i="8"/>
  <c r="Q16" i="7"/>
  <c r="Q30" i="3"/>
  <c r="Q5" i="14"/>
  <c r="Q19" i="14"/>
  <c r="Q20" i="13"/>
  <c r="Q30" i="12"/>
  <c r="Q22" i="10"/>
  <c r="Q5" i="8"/>
  <c r="Q23" i="7"/>
  <c r="Q19" i="6"/>
  <c r="Q31" i="6"/>
  <c r="Q18" i="6"/>
  <c r="Q28" i="6"/>
  <c r="Q32" i="6"/>
  <c r="Q21" i="6"/>
  <c r="Q17" i="6"/>
  <c r="D7" i="1"/>
  <c r="Q6" i="5"/>
  <c r="Q20" i="5"/>
  <c r="Q17" i="3"/>
  <c r="Q31" i="3"/>
  <c r="Q7" i="5"/>
  <c r="Q21" i="5"/>
  <c r="Q24" i="3"/>
  <c r="Q28" i="5"/>
  <c r="Q13" i="5"/>
  <c r="Q27" i="5"/>
  <c r="Q10" i="3"/>
  <c r="Q14" i="5"/>
  <c r="M18" i="3"/>
  <c r="O18" i="3"/>
  <c r="Q7" i="8"/>
  <c r="Q29" i="9"/>
  <c r="Q8" i="14"/>
  <c r="Q16" i="14"/>
  <c r="Q20" i="14"/>
  <c r="Q30" i="14"/>
  <c r="Q3" i="14"/>
  <c r="Q5" i="13"/>
  <c r="Q9" i="13"/>
  <c r="Q17" i="13"/>
  <c r="Q25" i="13"/>
  <c r="Q29" i="13"/>
  <c r="Q3" i="13"/>
  <c r="Q7" i="12"/>
  <c r="Q11" i="12"/>
  <c r="Q27" i="12"/>
  <c r="Q4" i="12"/>
  <c r="Q6" i="11"/>
  <c r="Q10" i="11"/>
  <c r="Q14" i="11"/>
  <c r="Q23" i="11"/>
  <c r="Q27" i="11"/>
  <c r="Q31" i="11"/>
  <c r="Q20" i="10"/>
  <c r="Q24" i="10"/>
  <c r="Q32" i="10"/>
  <c r="Q6" i="10"/>
  <c r="Q10" i="10"/>
  <c r="Q5" i="9"/>
  <c r="Q6" i="9"/>
  <c r="Q8" i="8"/>
  <c r="Q16" i="8"/>
  <c r="Q24" i="8"/>
  <c r="Q28" i="8"/>
  <c r="Q32" i="8"/>
  <c r="Q5" i="7"/>
  <c r="Q17" i="7"/>
  <c r="Q27" i="7"/>
  <c r="Q26" i="9"/>
  <c r="Q30" i="9"/>
  <c r="Q9" i="14"/>
  <c r="Q13" i="14"/>
  <c r="Q17" i="14"/>
  <c r="Q21" i="14"/>
  <c r="Q31" i="14"/>
  <c r="Q10" i="13"/>
  <c r="Q18" i="13"/>
  <c r="Q22" i="13"/>
  <c r="Q26" i="13"/>
  <c r="Q30" i="13"/>
  <c r="Q4" i="13"/>
  <c r="Q8" i="12"/>
  <c r="Q12" i="12"/>
  <c r="Q28" i="12"/>
  <c r="Q32" i="12"/>
  <c r="Q5" i="12"/>
  <c r="Q7" i="11"/>
  <c r="Q15" i="11"/>
  <c r="Q28" i="11"/>
  <c r="Q25" i="10"/>
  <c r="Q33" i="10"/>
  <c r="Q11" i="10"/>
  <c r="Q7" i="9"/>
  <c r="Q9" i="8"/>
  <c r="Q17" i="8"/>
  <c r="Q21" i="8"/>
  <c r="Q25" i="8"/>
  <c r="Q29" i="8"/>
  <c r="Q3" i="8"/>
  <c r="Q6" i="7"/>
  <c r="Q18" i="7"/>
  <c r="Q24" i="7"/>
  <c r="Q28" i="7"/>
  <c r="Q33" i="7"/>
  <c r="Q27" i="9"/>
  <c r="Q7" i="14"/>
  <c r="Q14" i="14"/>
  <c r="Q22" i="14"/>
  <c r="Q12" i="13"/>
  <c r="Q16" i="13"/>
  <c r="Q23" i="13"/>
  <c r="Q31" i="13"/>
  <c r="Q22" i="12"/>
  <c r="Q26" i="12"/>
  <c r="Q33" i="12"/>
  <c r="Q9" i="11"/>
  <c r="Q16" i="11"/>
  <c r="Q29" i="11"/>
  <c r="Q27" i="10"/>
  <c r="Q31" i="10"/>
  <c r="Q8" i="9"/>
  <c r="Q4" i="8"/>
  <c r="Q25" i="7"/>
  <c r="Q4" i="7"/>
  <c r="Q10" i="5"/>
  <c r="Q18" i="5"/>
  <c r="Q22" i="5"/>
  <c r="Q26" i="5"/>
  <c r="Q30" i="5"/>
  <c r="Q3" i="5"/>
  <c r="Q13" i="3"/>
  <c r="Q21" i="3"/>
  <c r="Q25" i="3"/>
  <c r="Q29" i="3"/>
  <c r="Q33" i="3"/>
  <c r="Q33" i="9"/>
  <c r="Q13" i="12"/>
  <c r="Q23" i="10"/>
  <c r="Q12" i="10"/>
  <c r="Q28" i="9"/>
  <c r="Q10" i="14"/>
  <c r="Q15" i="14"/>
  <c r="Q23" i="14"/>
  <c r="Q19" i="13"/>
  <c r="Q24" i="13"/>
  <c r="Q32" i="13"/>
  <c r="Q29" i="12"/>
  <c r="Q17" i="11"/>
  <c r="Q22" i="11"/>
  <c r="Q30" i="11"/>
  <c r="Q4" i="10"/>
  <c r="Q9" i="10"/>
  <c r="Q10" i="8"/>
  <c r="Q14" i="8"/>
  <c r="Q3" i="7"/>
  <c r="Q19" i="7"/>
  <c r="Q26" i="7"/>
  <c r="Q11" i="5"/>
  <c r="Q15" i="5"/>
  <c r="Q19" i="5"/>
  <c r="Q23" i="5"/>
  <c r="Q4" i="5"/>
  <c r="Q14" i="3"/>
  <c r="Q18" i="3"/>
  <c r="Q22" i="3"/>
  <c r="Q26" i="3"/>
  <c r="Q12" i="3"/>
  <c r="Q8" i="13"/>
  <c r="Q18" i="10"/>
  <c r="Q5" i="10"/>
  <c r="Q16" i="10"/>
  <c r="Q21" i="12"/>
  <c r="Q3" i="11"/>
  <c r="Q30" i="10"/>
  <c r="Q8" i="5"/>
  <c r="Q5" i="5"/>
  <c r="Q11" i="3"/>
  <c r="Q27" i="3"/>
  <c r="Q6" i="14"/>
  <c r="Q6" i="12"/>
  <c r="Q22" i="8"/>
  <c r="Q17" i="5"/>
  <c r="Q32" i="5"/>
  <c r="Q20" i="3"/>
  <c r="Q13" i="10"/>
  <c r="Q23" i="8"/>
  <c r="Q22" i="9"/>
  <c r="Q15" i="13"/>
  <c r="Q14" i="12"/>
  <c r="Q26" i="10"/>
  <c r="Q9" i="5"/>
  <c r="Q16" i="5"/>
  <c r="Q24" i="5"/>
  <c r="Q29" i="5"/>
  <c r="Q19" i="3"/>
  <c r="Q32" i="3"/>
  <c r="Q11" i="13"/>
  <c r="Q13" i="11"/>
  <c r="Q19" i="10"/>
  <c r="Q17" i="10"/>
  <c r="Q15" i="8"/>
  <c r="Q30" i="8"/>
  <c r="Q7" i="7"/>
  <c r="Q12" i="5"/>
  <c r="Q25" i="5"/>
  <c r="Q15" i="3"/>
  <c r="Q28" i="3"/>
  <c r="Q25" i="12"/>
  <c r="Q8" i="11"/>
  <c r="Q18" i="8"/>
  <c r="Q31" i="8"/>
  <c r="Q33" i="5"/>
  <c r="F39" i="1"/>
  <c r="C19" i="1" s="1"/>
  <c r="P19" i="12"/>
  <c r="P26" i="12"/>
  <c r="P10" i="10"/>
  <c r="P20" i="9"/>
  <c r="P22" i="6"/>
  <c r="P28" i="6"/>
  <c r="P5" i="3"/>
  <c r="P9" i="3"/>
  <c r="P29" i="7"/>
  <c r="P29" i="6"/>
  <c r="P6" i="3"/>
  <c r="P24" i="6"/>
  <c r="P30" i="6"/>
  <c r="P7" i="3"/>
  <c r="P27" i="9"/>
  <c r="P23" i="6"/>
  <c r="P13" i="9"/>
  <c r="P21" i="6"/>
  <c r="P27" i="6"/>
  <c r="P31" i="6"/>
  <c r="P8" i="3"/>
  <c r="D27" i="1"/>
  <c r="D8" i="1"/>
  <c r="O3" i="6"/>
  <c r="O21" i="6"/>
  <c r="O23" i="6"/>
  <c r="O25" i="6"/>
  <c r="O29" i="6"/>
  <c r="O31" i="6"/>
  <c r="O4" i="5"/>
  <c r="O3" i="5"/>
  <c r="O22" i="6"/>
  <c r="O24" i="6"/>
  <c r="O28" i="6"/>
  <c r="O30" i="6"/>
  <c r="O32" i="6"/>
  <c r="O11" i="11"/>
  <c r="P14" i="9"/>
  <c r="P22" i="9"/>
  <c r="P30" i="14"/>
  <c r="P32" i="14"/>
  <c r="P20" i="12"/>
  <c r="P22" i="12"/>
  <c r="P24" i="12"/>
  <c r="P28" i="12"/>
  <c r="P30" i="12"/>
  <c r="P4" i="10"/>
  <c r="P6" i="10"/>
  <c r="P8" i="10"/>
  <c r="P12" i="10"/>
  <c r="P14" i="10"/>
  <c r="P15" i="9"/>
  <c r="P17" i="9"/>
  <c r="P21" i="9"/>
  <c r="P23" i="9"/>
  <c r="P25" i="9"/>
  <c r="P29" i="9"/>
  <c r="P31" i="9"/>
  <c r="P8" i="6"/>
  <c r="P10" i="6"/>
  <c r="P14" i="6"/>
  <c r="P16" i="6"/>
  <c r="P18" i="6"/>
  <c r="P30" i="9"/>
  <c r="P16" i="7"/>
  <c r="P9" i="6"/>
  <c r="P17" i="6"/>
  <c r="O12" i="11"/>
  <c r="P13" i="10"/>
  <c r="P16" i="9"/>
  <c r="P28" i="9"/>
  <c r="P15" i="6"/>
  <c r="P29" i="14"/>
  <c r="P31" i="14"/>
  <c r="P33" i="14"/>
  <c r="P21" i="12"/>
  <c r="P23" i="12"/>
  <c r="P27" i="12"/>
  <c r="P29" i="12"/>
  <c r="P31" i="12"/>
  <c r="P5" i="10"/>
  <c r="P7" i="10"/>
  <c r="P11" i="10"/>
  <c r="P15" i="10"/>
  <c r="P18" i="9"/>
  <c r="P24" i="9"/>
  <c r="P32" i="9"/>
  <c r="P11" i="6"/>
  <c r="D28" i="1"/>
  <c r="D32" i="1"/>
  <c r="D36" i="1"/>
  <c r="D29" i="1"/>
  <c r="D33" i="1"/>
  <c r="D37" i="1"/>
  <c r="D30" i="1"/>
  <c r="D34" i="1"/>
  <c r="D38" i="1"/>
  <c r="D31" i="1"/>
  <c r="D35" i="1"/>
  <c r="D16" i="1"/>
  <c r="Q31" i="4" l="1"/>
  <c r="M36" i="3"/>
  <c r="O34" i="3"/>
  <c r="G27" i="1" s="1"/>
  <c r="P34" i="7"/>
  <c r="H31" i="1" s="1"/>
  <c r="Q34" i="3"/>
  <c r="P34" i="3"/>
  <c r="H27" i="1" s="1"/>
  <c r="O33" i="6"/>
  <c r="D39" i="1"/>
  <c r="P33" i="6"/>
  <c r="H30" i="1" s="1"/>
  <c r="P34" i="10"/>
  <c r="H34" i="1" s="1"/>
  <c r="P34" i="12"/>
  <c r="H36" i="1" s="1"/>
  <c r="O34" i="5"/>
  <c r="G29" i="1" s="1"/>
  <c r="P34" i="14"/>
  <c r="H38" i="1" s="1"/>
  <c r="P34" i="9"/>
  <c r="H33" i="1" s="1"/>
  <c r="O33" i="11"/>
  <c r="G35" i="1" s="1"/>
  <c r="D15" i="1"/>
  <c r="C16" i="1"/>
  <c r="R13" i="10" s="1"/>
  <c r="R18" i="11" l="1"/>
  <c r="R11" i="7"/>
  <c r="R29" i="12"/>
  <c r="R22" i="7"/>
  <c r="R11" i="6"/>
  <c r="R5" i="6"/>
  <c r="R16" i="4"/>
  <c r="R21" i="7"/>
  <c r="R10" i="6"/>
  <c r="R4" i="6"/>
  <c r="R15" i="4"/>
  <c r="R13" i="6"/>
  <c r="R9" i="6"/>
  <c r="R3" i="6"/>
  <c r="R14" i="4"/>
  <c r="R12" i="6"/>
  <c r="R6" i="6"/>
  <c r="R26" i="4"/>
  <c r="R8" i="3"/>
  <c r="R12" i="4"/>
  <c r="R27" i="4"/>
  <c r="R6" i="4"/>
  <c r="R13" i="4"/>
  <c r="R5" i="4"/>
  <c r="R30" i="6"/>
  <c r="R9" i="3"/>
  <c r="R16" i="3"/>
  <c r="R23" i="3"/>
  <c r="R30" i="3"/>
  <c r="R3" i="4"/>
  <c r="R7" i="4"/>
  <c r="R9" i="4"/>
  <c r="R11" i="4"/>
  <c r="R24" i="4"/>
  <c r="R29" i="4"/>
  <c r="R4" i="4"/>
  <c r="R8" i="4"/>
  <c r="R10" i="4"/>
  <c r="R25" i="4"/>
  <c r="R28" i="4"/>
  <c r="R30" i="4"/>
  <c r="R20" i="11"/>
  <c r="R21" i="11"/>
  <c r="R11" i="14"/>
  <c r="R4" i="14"/>
  <c r="R14" i="13"/>
  <c r="R28" i="13"/>
  <c r="R31" i="12"/>
  <c r="R19" i="11"/>
  <c r="R4" i="11"/>
  <c r="R29" i="10"/>
  <c r="R4" i="9"/>
  <c r="R12" i="8"/>
  <c r="R26" i="8"/>
  <c r="R15" i="7"/>
  <c r="R30" i="7"/>
  <c r="R19" i="14"/>
  <c r="R27" i="13"/>
  <c r="R12" i="11"/>
  <c r="R3" i="9"/>
  <c r="R9" i="7"/>
  <c r="R12" i="14"/>
  <c r="R6" i="13"/>
  <c r="R20" i="13"/>
  <c r="R9" i="12"/>
  <c r="R3" i="12"/>
  <c r="R5" i="11"/>
  <c r="R25" i="11"/>
  <c r="R21" i="10"/>
  <c r="R14" i="10"/>
  <c r="R13" i="8"/>
  <c r="R27" i="8"/>
  <c r="R16" i="7"/>
  <c r="R32" i="11"/>
  <c r="R20" i="8"/>
  <c r="R18" i="14"/>
  <c r="R7" i="13"/>
  <c r="R21" i="13"/>
  <c r="R10" i="12"/>
  <c r="R11" i="11"/>
  <c r="R26" i="11"/>
  <c r="R22" i="10"/>
  <c r="R15" i="10"/>
  <c r="R5" i="8"/>
  <c r="R19" i="8"/>
  <c r="R8" i="7"/>
  <c r="R23" i="7"/>
  <c r="R5" i="14"/>
  <c r="R13" i="13"/>
  <c r="R30" i="12"/>
  <c r="R28" i="10"/>
  <c r="R6" i="8"/>
  <c r="R29" i="7"/>
  <c r="R31" i="6"/>
  <c r="R28" i="6"/>
  <c r="R32" i="6"/>
  <c r="R21" i="6"/>
  <c r="R6" i="5"/>
  <c r="R20" i="5"/>
  <c r="R7" i="5"/>
  <c r="R17" i="3"/>
  <c r="R14" i="5"/>
  <c r="R24" i="3"/>
  <c r="R21" i="5"/>
  <c r="R31" i="3"/>
  <c r="R28" i="5"/>
  <c r="R13" i="5"/>
  <c r="R27" i="5"/>
  <c r="R10" i="3"/>
  <c r="R6" i="14"/>
  <c r="R10" i="14"/>
  <c r="R14" i="14"/>
  <c r="R22" i="14"/>
  <c r="R11" i="13"/>
  <c r="R15" i="13"/>
  <c r="R19" i="13"/>
  <c r="R23" i="13"/>
  <c r="R31" i="13"/>
  <c r="R8" i="12"/>
  <c r="R12" i="12"/>
  <c r="R7" i="11"/>
  <c r="R15" i="11"/>
  <c r="R28" i="11"/>
  <c r="R18" i="10"/>
  <c r="R26" i="10"/>
  <c r="R30" i="10"/>
  <c r="R16" i="10"/>
  <c r="R7" i="9"/>
  <c r="R5" i="9"/>
  <c r="R9" i="8"/>
  <c r="R17" i="8"/>
  <c r="R21" i="8"/>
  <c r="R25" i="8"/>
  <c r="R29" i="8"/>
  <c r="R3" i="8"/>
  <c r="R6" i="7"/>
  <c r="R10" i="7"/>
  <c r="R14" i="7"/>
  <c r="R18" i="7"/>
  <c r="R24" i="7"/>
  <c r="R28" i="7"/>
  <c r="R33" i="7"/>
  <c r="R8" i="5"/>
  <c r="R12" i="5"/>
  <c r="R16" i="5"/>
  <c r="R7" i="14"/>
  <c r="R15" i="14"/>
  <c r="R23" i="14"/>
  <c r="R8" i="13"/>
  <c r="R12" i="13"/>
  <c r="R16" i="13"/>
  <c r="R24" i="13"/>
  <c r="R32" i="13"/>
  <c r="R13" i="12"/>
  <c r="R4" i="12"/>
  <c r="R8" i="11"/>
  <c r="R16" i="11"/>
  <c r="R29" i="11"/>
  <c r="R3" i="11"/>
  <c r="R19" i="10"/>
  <c r="R23" i="10"/>
  <c r="R27" i="10"/>
  <c r="R31" i="10"/>
  <c r="R17" i="10"/>
  <c r="R8" i="9"/>
  <c r="R6" i="9"/>
  <c r="R10" i="8"/>
  <c r="R14" i="8"/>
  <c r="R18" i="8"/>
  <c r="R22" i="8"/>
  <c r="R30" i="8"/>
  <c r="R4" i="8"/>
  <c r="R7" i="7"/>
  <c r="R19" i="7"/>
  <c r="R25" i="7"/>
  <c r="R3" i="7"/>
  <c r="R33" i="5"/>
  <c r="R9" i="5"/>
  <c r="R17" i="5"/>
  <c r="R7" i="8"/>
  <c r="R8" i="14"/>
  <c r="R13" i="14"/>
  <c r="R3" i="14"/>
  <c r="R5" i="13"/>
  <c r="R10" i="13"/>
  <c r="R18" i="13"/>
  <c r="R25" i="13"/>
  <c r="R29" i="13"/>
  <c r="R33" i="12"/>
  <c r="R9" i="11"/>
  <c r="R13" i="11"/>
  <c r="R24" i="10"/>
  <c r="R32" i="10"/>
  <c r="R8" i="8"/>
  <c r="R15" i="8"/>
  <c r="R23" i="8"/>
  <c r="R28" i="8"/>
  <c r="R17" i="7"/>
  <c r="R27" i="7"/>
  <c r="R4" i="7"/>
  <c r="R8" i="6"/>
  <c r="R24" i="5"/>
  <c r="R32" i="5"/>
  <c r="R14" i="3"/>
  <c r="R18" i="3"/>
  <c r="R22" i="3"/>
  <c r="R26" i="3"/>
  <c r="R12" i="3"/>
  <c r="R3" i="13"/>
  <c r="R6" i="12"/>
  <c r="R5" i="12"/>
  <c r="R17" i="11"/>
  <c r="R30" i="11"/>
  <c r="R9" i="14"/>
  <c r="R16" i="14"/>
  <c r="R20" i="14"/>
  <c r="R26" i="13"/>
  <c r="R30" i="13"/>
  <c r="R10" i="11"/>
  <c r="R14" i="11"/>
  <c r="R22" i="11"/>
  <c r="R27" i="11"/>
  <c r="R20" i="10"/>
  <c r="R25" i="10"/>
  <c r="R33" i="10"/>
  <c r="R16" i="8"/>
  <c r="R24" i="8"/>
  <c r="R31" i="8"/>
  <c r="R5" i="7"/>
  <c r="R13" i="7"/>
  <c r="R10" i="5"/>
  <c r="R15" i="5"/>
  <c r="R25" i="5"/>
  <c r="R29" i="5"/>
  <c r="R3" i="5"/>
  <c r="R15" i="3"/>
  <c r="R19" i="3"/>
  <c r="R27" i="3"/>
  <c r="R17" i="14"/>
  <c r="R21" i="14"/>
  <c r="R11" i="12"/>
  <c r="R23" i="11"/>
  <c r="R32" i="8"/>
  <c r="R22" i="13"/>
  <c r="R32" i="12"/>
  <c r="R6" i="11"/>
  <c r="R4" i="5"/>
  <c r="R11" i="3"/>
  <c r="R20" i="3"/>
  <c r="R25" i="3"/>
  <c r="R28" i="3"/>
  <c r="R9" i="13"/>
  <c r="R7" i="12"/>
  <c r="R26" i="7"/>
  <c r="R19" i="5"/>
  <c r="R30" i="5"/>
  <c r="R33" i="3"/>
  <c r="R4" i="13"/>
  <c r="R17" i="13"/>
  <c r="R14" i="12"/>
  <c r="R18" i="5"/>
  <c r="R22" i="5"/>
  <c r="R5" i="5"/>
  <c r="R13" i="3"/>
  <c r="R21" i="3"/>
  <c r="R32" i="3"/>
  <c r="R11" i="5"/>
  <c r="R23" i="5"/>
  <c r="R29" i="3"/>
  <c r="R31" i="11"/>
  <c r="R26" i="5"/>
  <c r="H28" i="1"/>
  <c r="H39" i="1" s="1"/>
  <c r="C21" i="1" s="1"/>
  <c r="D21" i="1" s="1"/>
  <c r="G28" i="1"/>
  <c r="C15" i="1"/>
  <c r="R31" i="4" l="1"/>
  <c r="G30" i="1"/>
  <c r="G39" i="1" s="1"/>
  <c r="C20" i="1" s="1"/>
  <c r="C22" i="1" s="1"/>
  <c r="D22" i="1" s="1"/>
  <c r="M34" i="14"/>
  <c r="M33" i="13"/>
  <c r="M33" i="6"/>
  <c r="M33" i="8"/>
  <c r="M34" i="12"/>
  <c r="M33" i="11"/>
  <c r="M34" i="10"/>
  <c r="M34" i="9"/>
  <c r="M34" i="7"/>
  <c r="M35" i="5"/>
  <c r="M34" i="6" l="1"/>
  <c r="M35" i="7" s="1"/>
  <c r="M34" i="8" s="1"/>
  <c r="M35" i="9" s="1"/>
  <c r="M35" i="10" s="1"/>
  <c r="M34" i="11" s="1"/>
  <c r="M35" i="12" s="1"/>
  <c r="M34" i="13" s="1"/>
  <c r="M35" i="14" s="1"/>
  <c r="M34" i="3" l="1"/>
  <c r="Q34" i="10"/>
  <c r="Q33" i="13"/>
  <c r="Q34" i="9"/>
  <c r="Q33" i="8"/>
  <c r="Q33" i="6"/>
  <c r="Q33" i="11"/>
  <c r="Q34" i="12"/>
  <c r="Q34" i="14"/>
  <c r="Q34" i="7"/>
  <c r="Q34" i="5"/>
  <c r="R33" i="8" l="1"/>
  <c r="E32" i="1" s="1"/>
  <c r="R34" i="12"/>
  <c r="E36" i="1" s="1"/>
  <c r="R34" i="7"/>
  <c r="E31" i="1" s="1"/>
  <c r="R34" i="3"/>
  <c r="E27" i="1" s="1"/>
  <c r="R33" i="11"/>
  <c r="E35" i="1" s="1"/>
  <c r="R34" i="9"/>
  <c r="E33" i="1" s="1"/>
  <c r="R33" i="6"/>
  <c r="E30" i="1" s="1"/>
  <c r="R34" i="14"/>
  <c r="E38" i="1" s="1"/>
  <c r="E28" i="1"/>
  <c r="R34" i="10"/>
  <c r="E34" i="1" s="1"/>
  <c r="R34" i="5"/>
  <c r="E29" i="1" s="1"/>
  <c r="R33" i="13"/>
  <c r="E37" i="1" s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Alyssia Andrighetto</author>
  </authors>
  <commentList>
    <comment ref="C3" authorId="0" shapeId="0" xr:uid="{9CEC6E3D-6538-4B2B-8E9D-91D07613C735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qui travaille toute l'année : Changer simplement le taux d'activité.</t>
        </r>
      </text>
    </comment>
    <comment ref="C6" authorId="0" shapeId="0" xr:uid="{4CDA139F-9443-4C1C-BB5D-9FD255522ABA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débutant en cours d'année : prendre ce chiffre dans le fichier 2015-2024_calcul_organisation_specifique_temps_travail.xlsx</t>
        </r>
      </text>
    </comment>
    <comment ref="C7" authorId="0" shapeId="0" xr:uid="{EDF5A523-39DD-4347-AAD8-818E25304AF8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débutant en cours d'année : prendre ce chiffre dans le fichier 2015-2024_calcul_organisation_specifique_temps_travail.xlsx</t>
        </r>
      </text>
    </comment>
    <comment ref="C8" authorId="0" shapeId="0" xr:uid="{DFF25CFE-D116-4092-B8D0-4E6793CD099F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débutant en cours d'année : Compter le nombre de jours de vacances total nécessaire pour terminer l'année (récup ET vacances) et soustraire le nombre de jours de vacances contractuel.</t>
        </r>
      </text>
    </comment>
    <comment ref="D12" authorId="0" shapeId="0" xr:uid="{D6BF0A41-0C51-467F-8D94-C8D636191DE5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débutant en cours d'année : prendre ce chiffre dans le fichier 2021-2024_calcul_organisation_specifique_temps_travail.xlsx</t>
        </r>
      </text>
    </comment>
    <comment ref="D16" authorId="0" shapeId="0" xr:uid="{9306FA3C-BECF-4A7C-BDEC-C88DDC63F8D9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Heures contractuelles / jours travaillés = heures par jour travaillé</t>
        </r>
      </text>
    </comment>
    <comment ref="D26" authorId="0" shapeId="0" xr:uid="{55304DCF-9136-4AEE-8913-5D141420C401}">
      <text>
        <r>
          <rPr>
            <b/>
            <sz val="9"/>
            <color indexed="81"/>
            <rFont val="Tahoma"/>
            <family val="2"/>
          </rPr>
          <t>Alyssia Andrighetto:</t>
        </r>
        <r>
          <rPr>
            <sz val="9"/>
            <color indexed="81"/>
            <rFont val="Tahoma"/>
            <family val="2"/>
          </rPr>
          <t xml:space="preserve">
Pour une personne débutant en cours d'année : 
Supprimer les lignes de mois inutiles, puis adapter la formule dans les cellules "heures contractuelles lissées" : C12/nb de mois travaillés. Vérifier que le total de cette colonne et la voisine soit identique.</t>
        </r>
      </text>
    </comment>
  </commentList>
</comments>
</file>

<file path=xl/sharedStrings.xml><?xml version="1.0" encoding="utf-8"?>
<sst xmlns="http://schemas.openxmlformats.org/spreadsheetml/2006/main" count="888" uniqueCount="119">
  <si>
    <t>Taux d'activité (%) :</t>
  </si>
  <si>
    <t>Heures effectuées</t>
  </si>
  <si>
    <t>Début</t>
  </si>
  <si>
    <t>Fin</t>
  </si>
  <si>
    <t>Jour entier</t>
  </si>
  <si>
    <t>Demi-jour</t>
  </si>
  <si>
    <t>Total</t>
  </si>
  <si>
    <t>Total mois :</t>
  </si>
  <si>
    <t>Heures théoriques</t>
  </si>
  <si>
    <t>En centièmes</t>
  </si>
  <si>
    <t>Nom du/de la collaborateur-trice :</t>
  </si>
  <si>
    <t>Heures avec annualisation</t>
  </si>
  <si>
    <t>Remarques</t>
  </si>
  <si>
    <t>Absences</t>
  </si>
  <si>
    <t>Total absences :</t>
  </si>
  <si>
    <t>Vacances restantes (j) :</t>
  </si>
  <si>
    <t>Heures contractuelles par jour</t>
  </si>
  <si>
    <t xml:space="preserve">Jours ouvrables </t>
  </si>
  <si>
    <t>Jours travaillés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</si>
  <si>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</si>
  <si>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</si>
  <si>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</si>
  <si>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</si>
  <si>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</si>
  <si>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</si>
  <si>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</si>
  <si>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</si>
  <si>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</si>
  <si>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</si>
  <si>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</si>
  <si>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</si>
  <si>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contractuelles</t>
  </si>
  <si>
    <t>dont absences maladie et autres</t>
  </si>
  <si>
    <t>dont vacances</t>
  </si>
  <si>
    <t>Solde</t>
  </si>
  <si>
    <t>dont travail</t>
  </si>
  <si>
    <t>Heures travail</t>
  </si>
  <si>
    <t>Heures absences diverses</t>
  </si>
  <si>
    <t>Heures vacances et récupération</t>
  </si>
  <si>
    <t>HH:MM</t>
  </si>
  <si>
    <t>-</t>
  </si>
  <si>
    <t>Heures contractuelles lissées</t>
  </si>
  <si>
    <t>Heures travail effectives</t>
  </si>
  <si>
    <t>Check-list pour personne qui arrive ou part en cours d'année :</t>
  </si>
  <si>
    <t>Masquer les feuilles des mois inutiles</t>
  </si>
  <si>
    <t>Heures supplémentaires année précédente</t>
  </si>
  <si>
    <t>sam.</t>
  </si>
  <si>
    <t>dim.</t>
  </si>
  <si>
    <t>lun.</t>
  </si>
  <si>
    <t>mar.</t>
  </si>
  <si>
    <t>mer.</t>
  </si>
  <si>
    <t>jeu.</t>
  </si>
  <si>
    <t>ven.</t>
  </si>
  <si>
    <t>lu</t>
  </si>
  <si>
    <t>ma</t>
  </si>
  <si>
    <t>mer</t>
  </si>
  <si>
    <t>je</t>
  </si>
  <si>
    <t>ve</t>
  </si>
  <si>
    <t>sa</t>
  </si>
  <si>
    <t>di</t>
  </si>
  <si>
    <t>Jan</t>
  </si>
  <si>
    <t>Fev</t>
  </si>
  <si>
    <t>Mar</t>
  </si>
  <si>
    <t>Avr</t>
  </si>
  <si>
    <t>Mai</t>
  </si>
  <si>
    <t>Juin</t>
  </si>
  <si>
    <t>Juill</t>
  </si>
  <si>
    <t>Août</t>
  </si>
  <si>
    <t>Sept</t>
  </si>
  <si>
    <t>Oct</t>
  </si>
  <si>
    <t>Nov</t>
  </si>
  <si>
    <t>Déc</t>
  </si>
  <si>
    <t>jours travaillés</t>
  </si>
  <si>
    <t>jours fériés</t>
  </si>
  <si>
    <t>congé payé</t>
  </si>
  <si>
    <t>week-end</t>
  </si>
  <si>
    <t>jours à compenser</t>
  </si>
  <si>
    <t>Heures travail + absences diverses</t>
  </si>
  <si>
    <t>Cellules à modifier</t>
  </si>
  <si>
    <t>Cellules à ne pas modifier</t>
  </si>
  <si>
    <t>Vacances et récupération</t>
  </si>
  <si>
    <t>Jours vacances contractuels</t>
  </si>
  <si>
    <t>Heures contractuelles par année</t>
  </si>
  <si>
    <t>Heures organisation spéc. par jour</t>
  </si>
  <si>
    <t>Heures organisation spéc. par semaine</t>
  </si>
  <si>
    <t>Jours récupération (organisation spéc.)</t>
  </si>
  <si>
    <t>Heures théoriques selon organisation spéc.</t>
  </si>
  <si>
    <t>Heures par année à 100%</t>
  </si>
  <si>
    <t>Jours</t>
  </si>
  <si>
    <t>Heures</t>
  </si>
  <si>
    <t>Heures par année à 100% : V23 -&gt; D12</t>
  </si>
  <si>
    <t>Jours de récupération : I24 -&gt; C8</t>
  </si>
  <si>
    <t>Jours ouvrables : R16 -&gt; C6</t>
  </si>
  <si>
    <t>Jours de vacances : R19 -&gt; C7</t>
  </si>
  <si>
    <t>Transférer les informations suivantes ici :</t>
  </si>
  <si>
    <t>Modifier le taux d'activité (C3)</t>
  </si>
  <si>
    <t>Indiquer les dates de début et de fin du contrat (si pas de fin prévue, mettre le 31.12). Laisser 100%.</t>
  </si>
  <si>
    <t>Corriger le calcul de la colonne "Heures contractuelles lissées" en remplaçant "12" par le nombre de mois travaillés</t>
  </si>
  <si>
    <t>Vérifier que les autres informations sont identiques entre les deux fichiers.</t>
  </si>
  <si>
    <t>Effectuer ici les changements suivants :</t>
  </si>
  <si>
    <t>Heures absences (maladie, congés spéciaux, etc.)</t>
  </si>
  <si>
    <t>Total vacances</t>
  </si>
  <si>
    <t>XYZ</t>
  </si>
  <si>
    <t>Janvier 2025</t>
  </si>
  <si>
    <t>Février 2025</t>
  </si>
  <si>
    <t>Mars 2025</t>
  </si>
  <si>
    <t>Avril 2025</t>
  </si>
  <si>
    <t>Juin 2025</t>
  </si>
  <si>
    <t>Juillet 2025</t>
  </si>
  <si>
    <t>Août 2025</t>
  </si>
  <si>
    <t>Septembre 2025</t>
  </si>
  <si>
    <t>Octobre 2025</t>
  </si>
  <si>
    <t>Novembre 2025</t>
  </si>
  <si>
    <t>Décembre 2025</t>
  </si>
  <si>
    <t>Mai 2025</t>
  </si>
  <si>
    <t>Toutes les informations sont à rechercher dans le fichier 2015-2026_calcul_organisation_specifique_temps_travail.xlsx</t>
  </si>
  <si>
    <t>Dans le fichier 2015-2026_calcul_organisation_specifique_temps_travail.xlsx, effectuer les modifications suivantes :</t>
  </si>
  <si>
    <t>Pour modifier le nombre de jours de congé supplémentaire (I20) : calculer le nombre de jours de congé total (n) avec la feuille "Détail 2025", puis dans la case I20, inscrire "=n-R19".</t>
  </si>
  <si>
    <t>Supprimer les lignes du tableau en C27:H38 pour les mois inutiles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</si>
</sst>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\.mm&quot; h&quot;;@"/>
    <numFmt numFmtId="165" formatCode="[h]:\ mm;\ @"/>
    <numFmt numFmtId="166" formatCode="dd\.mm\.yyyy;@"/>
    <numFmt numFmtId="167" formatCode="[$-100C]ddd"/>
    <numFmt numFmtId="168" formatCode="[h]:mm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Verdana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color theme="9" tint="0.59999389629810485"/>
      <name val="Verdana"/>
      <family val="2"/>
    </font>
    <font>
      <sz val="9"/>
      <color theme="1"/>
      <name val="Verdana"/>
      <family val="2"/>
    </font>
    <font>
      <i/>
      <u/>
      <sz val="10"/>
      <color theme="1"/>
      <name val="Verdana"/>
      <family val="2"/>
    </font>
    <font>
      <sz val="11"/>
      <color rgb="FF7030A0"/>
      <name val="Verdana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5">
    <xf numFmtId="0" fontId="0" fillId="0" borderId="0" xfId="0"/>
    <xf numFmtId="167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2" borderId="5" xfId="0" applyNumberForma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3" fillId="0" borderId="0" xfId="0" applyFont="1"/>
    <xf numFmtId="0" fontId="3" fillId="3" borderId="10" xfId="0" applyFont="1" applyFill="1" applyBorder="1"/>
    <xf numFmtId="0" fontId="3" fillId="6" borderId="10" xfId="0" applyFont="1" applyFill="1" applyBorder="1"/>
    <xf numFmtId="0" fontId="3" fillId="5" borderId="10" xfId="0" applyFont="1" applyFill="1" applyBorder="1"/>
    <xf numFmtId="0" fontId="3" fillId="0" borderId="10" xfId="0" applyFont="1" applyBorder="1"/>
    <xf numFmtId="0" fontId="3" fillId="2" borderId="10" xfId="0" applyFont="1" applyFill="1" applyBorder="1"/>
    <xf numFmtId="2" fontId="5" fillId="0" borderId="0" xfId="0" applyNumberFormat="1" applyFont="1"/>
    <xf numFmtId="168" fontId="1" fillId="4" borderId="10" xfId="0" applyNumberFormat="1" applyFont="1" applyFill="1" applyBorder="1" applyAlignment="1">
      <alignment horizontal="center" vertical="center"/>
    </xf>
    <xf numFmtId="168" fontId="0" fillId="5" borderId="18" xfId="0" applyNumberFormat="1" applyFill="1" applyBorder="1" applyAlignment="1" applyProtection="1">
      <alignment horizontal="center" vertical="center"/>
      <protection locked="0"/>
    </xf>
    <xf numFmtId="168" fontId="0" fillId="5" borderId="19" xfId="0" applyNumberFormat="1" applyFill="1" applyBorder="1" applyAlignment="1" applyProtection="1">
      <alignment horizontal="center" vertical="center"/>
      <protection locked="0"/>
    </xf>
    <xf numFmtId="168" fontId="0" fillId="6" borderId="18" xfId="0" applyNumberFormat="1" applyFill="1" applyBorder="1" applyAlignment="1" applyProtection="1">
      <alignment horizontal="center" vertical="center"/>
      <protection locked="0"/>
    </xf>
    <xf numFmtId="168" fontId="0" fillId="6" borderId="19" xfId="0" applyNumberFormat="1" applyFill="1" applyBorder="1" applyAlignment="1" applyProtection="1">
      <alignment horizontal="center" vertical="center"/>
      <protection locked="0"/>
    </xf>
    <xf numFmtId="168" fontId="0" fillId="3" borderId="8" xfId="0" applyNumberFormat="1" applyFill="1" applyBorder="1" applyAlignment="1">
      <alignment horizontal="center" vertical="center"/>
    </xf>
    <xf numFmtId="168" fontId="0" fillId="5" borderId="21" xfId="0" applyNumberFormat="1" applyFill="1" applyBorder="1" applyAlignment="1" applyProtection="1">
      <alignment horizontal="center" vertical="center"/>
      <protection locked="0"/>
    </xf>
    <xf numFmtId="168" fontId="0" fillId="5" borderId="22" xfId="0" applyNumberFormat="1" applyFill="1" applyBorder="1" applyAlignment="1" applyProtection="1">
      <alignment horizontal="center" vertical="center"/>
      <protection locked="0"/>
    </xf>
    <xf numFmtId="168" fontId="0" fillId="8" borderId="8" xfId="0" applyNumberFormat="1" applyFill="1" applyBorder="1" applyAlignment="1">
      <alignment horizontal="center" vertical="center"/>
    </xf>
    <xf numFmtId="168" fontId="0" fillId="4" borderId="8" xfId="0" applyNumberFormat="1" applyFill="1" applyBorder="1" applyAlignment="1">
      <alignment horizontal="center" vertical="center"/>
    </xf>
    <xf numFmtId="168" fontId="0" fillId="2" borderId="8" xfId="0" applyNumberFormat="1" applyFill="1" applyBorder="1" applyAlignment="1">
      <alignment horizontal="center" vertical="center"/>
    </xf>
    <xf numFmtId="168" fontId="1" fillId="3" borderId="13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horizontal="center" vertical="center"/>
    </xf>
    <xf numFmtId="168" fontId="0" fillId="3" borderId="9" xfId="0" applyNumberFormat="1" applyFill="1" applyBorder="1" applyAlignment="1">
      <alignment horizontal="center" vertical="center"/>
    </xf>
    <xf numFmtId="168" fontId="1" fillId="4" borderId="9" xfId="0" applyNumberFormat="1" applyFont="1" applyFill="1" applyBorder="1" applyAlignment="1">
      <alignment horizontal="center" vertical="center"/>
    </xf>
    <xf numFmtId="166" fontId="0" fillId="9" borderId="6" xfId="0" applyNumberFormat="1" applyFill="1" applyBorder="1" applyAlignment="1">
      <alignment horizontal="center" vertical="center"/>
    </xf>
    <xf numFmtId="168" fontId="0" fillId="9" borderId="18" xfId="0" applyNumberFormat="1" applyFill="1" applyBorder="1" applyAlignment="1" applyProtection="1">
      <alignment horizontal="center" vertical="center"/>
      <protection locked="0"/>
    </xf>
    <xf numFmtId="168" fontId="0" fillId="9" borderId="19" xfId="0" applyNumberFormat="1" applyFill="1" applyBorder="1" applyAlignment="1" applyProtection="1">
      <alignment horizontal="center" vertical="center"/>
      <protection locked="0"/>
    </xf>
    <xf numFmtId="168" fontId="0" fillId="9" borderId="22" xfId="0" applyNumberFormat="1" applyFill="1" applyBorder="1" applyAlignment="1" applyProtection="1">
      <alignment horizontal="center" vertical="center"/>
      <protection locked="0"/>
    </xf>
    <xf numFmtId="168" fontId="0" fillId="9" borderId="8" xfId="0" applyNumberFormat="1" applyFill="1" applyBorder="1" applyAlignment="1">
      <alignment horizontal="center" vertical="center"/>
    </xf>
    <xf numFmtId="168" fontId="0" fillId="9" borderId="9" xfId="0" applyNumberFormat="1" applyFill="1" applyBorder="1" applyAlignment="1">
      <alignment horizontal="center" vertical="center"/>
    </xf>
    <xf numFmtId="168" fontId="0" fillId="9" borderId="28" xfId="0" applyNumberFormat="1" applyFill="1" applyBorder="1" applyAlignment="1" applyProtection="1">
      <alignment horizontal="center" vertical="center"/>
      <protection locked="0"/>
    </xf>
    <xf numFmtId="168" fontId="0" fillId="9" borderId="24" xfId="0" applyNumberFormat="1" applyFill="1" applyBorder="1" applyAlignment="1" applyProtection="1">
      <alignment horizontal="center" vertical="center"/>
      <protection locked="0"/>
    </xf>
    <xf numFmtId="165" fontId="3" fillId="0" borderId="0" xfId="0" applyNumberFormat="1" applyFont="1"/>
    <xf numFmtId="0" fontId="0" fillId="11" borderId="0" xfId="0" applyFill="1" applyAlignment="1">
      <alignment horizontal="center" vertical="center"/>
    </xf>
    <xf numFmtId="165" fontId="0" fillId="11" borderId="0" xfId="0" applyNumberForma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left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left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left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168" fontId="5" fillId="0" borderId="0" xfId="0" applyNumberFormat="1" applyFont="1"/>
    <xf numFmtId="0" fontId="5" fillId="0" borderId="0" xfId="0" applyFont="1"/>
    <xf numFmtId="2" fontId="6" fillId="0" borderId="0" xfId="0" applyNumberFormat="1" applyFont="1"/>
    <xf numFmtId="0" fontId="7" fillId="4" borderId="10" xfId="0" applyFont="1" applyFill="1" applyBorder="1"/>
    <xf numFmtId="0" fontId="5" fillId="6" borderId="10" xfId="0" applyFont="1" applyFill="1" applyBorder="1" applyAlignment="1" applyProtection="1">
      <alignment horizontal="right"/>
      <protection locked="0"/>
    </xf>
    <xf numFmtId="0" fontId="5" fillId="3" borderId="10" xfId="0" applyFont="1" applyFill="1" applyBorder="1"/>
    <xf numFmtId="0" fontId="5" fillId="3" borderId="1" xfId="0" applyFont="1" applyFill="1" applyBorder="1"/>
    <xf numFmtId="0" fontId="5" fillId="11" borderId="0" xfId="0" applyFont="1" applyFill="1"/>
    <xf numFmtId="0" fontId="5" fillId="3" borderId="5" xfId="0" applyFont="1" applyFill="1" applyBorder="1"/>
    <xf numFmtId="0" fontId="5" fillId="3" borderId="3" xfId="0" applyFont="1" applyFill="1" applyBorder="1"/>
    <xf numFmtId="0" fontId="7" fillId="3" borderId="10" xfId="0" applyFont="1" applyFill="1" applyBorder="1" applyAlignment="1">
      <alignment horizontal="right"/>
    </xf>
    <xf numFmtId="0" fontId="5" fillId="3" borderId="7" xfId="0" applyFont="1" applyFill="1" applyBorder="1" applyAlignment="1">
      <alignment wrapText="1"/>
    </xf>
    <xf numFmtId="168" fontId="5" fillId="2" borderId="8" xfId="0" applyNumberFormat="1" applyFont="1" applyFill="1" applyBorder="1"/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168" fontId="5" fillId="2" borderId="9" xfId="0" applyNumberFormat="1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9" fontId="5" fillId="5" borderId="4" xfId="0" applyNumberFormat="1" applyFont="1" applyFill="1" applyBorder="1" applyProtection="1">
      <protection locked="0"/>
    </xf>
    <xf numFmtId="168" fontId="5" fillId="5" borderId="10" xfId="0" applyNumberFormat="1" applyFont="1" applyFill="1" applyBorder="1"/>
    <xf numFmtId="166" fontId="0" fillId="3" borderId="4" xfId="0" applyNumberFormat="1" applyFill="1" applyBorder="1" applyAlignment="1">
      <alignment horizontal="center" vertical="center"/>
    </xf>
    <xf numFmtId="168" fontId="0" fillId="6" borderId="21" xfId="0" applyNumberFormat="1" applyFill="1" applyBorder="1" applyAlignment="1" applyProtection="1">
      <alignment horizontal="center" vertical="center"/>
      <protection locked="0"/>
    </xf>
    <xf numFmtId="168" fontId="0" fillId="6" borderId="22" xfId="0" applyNumberFormat="1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167" fontId="0" fillId="3" borderId="3" xfId="0" applyNumberFormat="1" applyFill="1" applyBorder="1" applyAlignment="1">
      <alignment horizontal="center" vertical="center"/>
    </xf>
    <xf numFmtId="168" fontId="0" fillId="9" borderId="16" xfId="0" applyNumberFormat="1" applyFill="1" applyBorder="1" applyAlignment="1" applyProtection="1">
      <alignment horizontal="center" vertical="center"/>
      <protection locked="0"/>
    </xf>
    <xf numFmtId="168" fontId="0" fillId="5" borderId="16" xfId="0" applyNumberFormat="1" applyFill="1" applyBorder="1" applyAlignment="1" applyProtection="1">
      <alignment horizontal="center" vertical="center"/>
      <protection locked="0"/>
    </xf>
    <xf numFmtId="168" fontId="0" fillId="6" borderId="16" xfId="0" applyNumberFormat="1" applyFill="1" applyBorder="1" applyAlignment="1" applyProtection="1">
      <alignment horizontal="center" vertical="center"/>
      <protection locked="0"/>
    </xf>
    <xf numFmtId="166" fontId="0" fillId="9" borderId="5" xfId="0" applyNumberForma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9" borderId="2" xfId="0" applyNumberFormat="1" applyFill="1" applyBorder="1" applyAlignment="1">
      <alignment horizontal="center" vertical="center"/>
    </xf>
    <xf numFmtId="168" fontId="0" fillId="9" borderId="7" xfId="0" applyNumberForma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68" fontId="1" fillId="3" borderId="9" xfId="0" applyNumberFormat="1" applyFont="1" applyFill="1" applyBorder="1" applyAlignment="1">
      <alignment horizontal="center" vertical="center"/>
    </xf>
    <xf numFmtId="168" fontId="3" fillId="0" borderId="0" xfId="0" applyNumberFormat="1" applyFont="1"/>
    <xf numFmtId="0" fontId="7" fillId="3" borderId="2" xfId="0" applyFont="1" applyFill="1" applyBorder="1" applyAlignment="1">
      <alignment horizontal="right"/>
    </xf>
    <xf numFmtId="168" fontId="5" fillId="2" borderId="1" xfId="0" applyNumberFormat="1" applyFont="1" applyFill="1" applyBorder="1"/>
    <xf numFmtId="168" fontId="5" fillId="2" borderId="5" xfId="0" applyNumberFormat="1" applyFont="1" applyFill="1" applyBorder="1"/>
    <xf numFmtId="0" fontId="5" fillId="11" borderId="8" xfId="0" applyFont="1" applyFill="1" applyBorder="1"/>
    <xf numFmtId="168" fontId="5" fillId="2" borderId="3" xfId="0" applyNumberFormat="1" applyFont="1" applyFill="1" applyBorder="1"/>
    <xf numFmtId="0" fontId="5" fillId="11" borderId="7" xfId="0" applyFont="1" applyFill="1" applyBorder="1"/>
    <xf numFmtId="168" fontId="5" fillId="2" borderId="0" xfId="0" applyNumberFormat="1" applyFont="1" applyFill="1"/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165" fontId="5" fillId="3" borderId="11" xfId="0" applyNumberFormat="1" applyFont="1" applyFill="1" applyBorder="1"/>
    <xf numFmtId="165" fontId="5" fillId="3" borderId="12" xfId="0" applyNumberFormat="1" applyFont="1" applyFill="1" applyBorder="1"/>
    <xf numFmtId="165" fontId="5" fillId="3" borderId="13" xfId="0" applyNumberFormat="1" applyFont="1" applyFill="1" applyBorder="1"/>
    <xf numFmtId="168" fontId="5" fillId="2" borderId="30" xfId="0" applyNumberFormat="1" applyFont="1" applyFill="1" applyBorder="1"/>
    <xf numFmtId="168" fontId="5" fillId="2" borderId="25" xfId="0" applyNumberFormat="1" applyFont="1" applyFill="1" applyBorder="1"/>
    <xf numFmtId="168" fontId="5" fillId="2" borderId="7" xfId="0" applyNumberFormat="1" applyFont="1" applyFill="1" applyBorder="1"/>
    <xf numFmtId="0" fontId="4" fillId="0" borderId="0" xfId="0" applyFont="1"/>
    <xf numFmtId="0" fontId="17" fillId="0" borderId="0" xfId="0" applyFont="1"/>
    <xf numFmtId="0" fontId="3" fillId="14" borderId="0" xfId="0" applyFont="1" applyFill="1"/>
    <xf numFmtId="168" fontId="5" fillId="2" borderId="6" xfId="0" applyNumberFormat="1" applyFont="1" applyFill="1" applyBorder="1"/>
    <xf numFmtId="168" fontId="5" fillId="2" borderId="4" xfId="0" applyNumberFormat="1" applyFont="1" applyFill="1" applyBorder="1"/>
    <xf numFmtId="168" fontId="6" fillId="9" borderId="19" xfId="0" applyNumberFormat="1" applyFont="1" applyFill="1" applyBorder="1" applyAlignment="1" applyProtection="1">
      <alignment horizontal="center" vertical="center"/>
      <protection locked="0"/>
    </xf>
    <xf numFmtId="0" fontId="6" fillId="9" borderId="19" xfId="0" applyFont="1" applyFill="1" applyBorder="1" applyAlignment="1" applyProtection="1">
      <alignment horizontal="center" vertical="center"/>
      <protection locked="0"/>
    </xf>
    <xf numFmtId="0" fontId="6" fillId="9" borderId="20" xfId="0" applyFont="1" applyFill="1" applyBorder="1" applyAlignment="1" applyProtection="1">
      <alignment horizontal="center" vertical="center"/>
      <protection locked="0"/>
    </xf>
    <xf numFmtId="168" fontId="6" fillId="9" borderId="8" xfId="0" applyNumberFormat="1" applyFont="1" applyFill="1" applyBorder="1" applyAlignment="1">
      <alignment horizontal="center" vertical="center"/>
    </xf>
    <xf numFmtId="168" fontId="6" fillId="9" borderId="18" xfId="0" applyNumberFormat="1" applyFont="1" applyFill="1" applyBorder="1" applyAlignment="1" applyProtection="1">
      <alignment horizontal="center" vertical="center"/>
      <protection locked="0"/>
    </xf>
    <xf numFmtId="168" fontId="6" fillId="9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68" fontId="6" fillId="15" borderId="19" xfId="0" applyNumberFormat="1" applyFont="1" applyFill="1" applyBorder="1" applyAlignment="1" applyProtection="1">
      <alignment horizontal="center" vertical="center"/>
      <protection locked="0"/>
    </xf>
    <xf numFmtId="0" fontId="6" fillId="15" borderId="19" xfId="0" applyFont="1" applyFill="1" applyBorder="1" applyAlignment="1" applyProtection="1">
      <alignment horizontal="center" vertical="center"/>
      <protection locked="0"/>
    </xf>
    <xf numFmtId="0" fontId="6" fillId="15" borderId="20" xfId="0" applyFont="1" applyFill="1" applyBorder="1" applyAlignment="1" applyProtection="1">
      <alignment horizontal="center" vertical="center"/>
      <protection locked="0"/>
    </xf>
    <xf numFmtId="168" fontId="0" fillId="3" borderId="5" xfId="0" applyNumberFormat="1" applyFill="1" applyBorder="1" applyAlignment="1">
      <alignment horizontal="center" vertical="center"/>
    </xf>
    <xf numFmtId="168" fontId="0" fillId="2" borderId="5" xfId="0" applyNumberFormat="1" applyFill="1" applyBorder="1" applyAlignment="1">
      <alignment horizontal="center" vertical="center"/>
    </xf>
    <xf numFmtId="168" fontId="0" fillId="9" borderId="5" xfId="0" applyNumberFormat="1" applyFill="1" applyBorder="1" applyAlignment="1">
      <alignment horizontal="center" vertical="center"/>
    </xf>
    <xf numFmtId="168" fontId="6" fillId="15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31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168" fontId="0" fillId="15" borderId="18" xfId="0" applyNumberFormat="1" applyFill="1" applyBorder="1" applyAlignment="1" applyProtection="1">
      <alignment horizontal="center" vertical="center"/>
      <protection locked="0"/>
    </xf>
    <xf numFmtId="168" fontId="0" fillId="15" borderId="19" xfId="0" applyNumberFormat="1" applyFill="1" applyBorder="1" applyAlignment="1" applyProtection="1">
      <alignment horizontal="center" vertical="center"/>
      <protection locked="0"/>
    </xf>
    <xf numFmtId="0" fontId="0" fillId="15" borderId="19" xfId="0" applyFill="1" applyBorder="1" applyAlignment="1" applyProtection="1">
      <alignment horizontal="center" vertical="center"/>
      <protection locked="0"/>
    </xf>
    <xf numFmtId="0" fontId="0" fillId="15" borderId="20" xfId="0" applyFill="1" applyBorder="1" applyAlignment="1" applyProtection="1">
      <alignment horizontal="center" vertical="center"/>
      <protection locked="0"/>
    </xf>
    <xf numFmtId="168" fontId="6" fillId="3" borderId="6" xfId="0" applyNumberFormat="1" applyFon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center" vertical="center"/>
    </xf>
    <xf numFmtId="168" fontId="6" fillId="9" borderId="6" xfId="0" applyNumberFormat="1" applyFont="1" applyFill="1" applyBorder="1" applyAlignment="1">
      <alignment horizontal="center" vertical="center"/>
    </xf>
    <xf numFmtId="168" fontId="18" fillId="3" borderId="13" xfId="0" applyNumberFormat="1" applyFont="1" applyFill="1" applyBorder="1" applyAlignment="1">
      <alignment horizontal="center" vertical="center"/>
    </xf>
    <xf numFmtId="0" fontId="0" fillId="15" borderId="19" xfId="0" applyFill="1" applyBorder="1" applyAlignment="1" applyProtection="1">
      <alignment horizontal="left" vertical="center"/>
      <protection locked="0"/>
    </xf>
    <xf numFmtId="166" fontId="0" fillId="2" borderId="3" xfId="0" applyNumberFormat="1" applyFill="1" applyBorder="1" applyAlignment="1">
      <alignment horizontal="center" vertical="center"/>
    </xf>
    <xf numFmtId="166" fontId="6" fillId="9" borderId="5" xfId="0" applyNumberFormat="1" applyFont="1" applyFill="1" applyBorder="1" applyAlignment="1">
      <alignment horizontal="center" vertical="center"/>
    </xf>
    <xf numFmtId="166" fontId="6" fillId="9" borderId="0" xfId="0" applyNumberFormat="1" applyFont="1" applyFill="1" applyAlignment="1">
      <alignment horizontal="center" vertical="center"/>
    </xf>
    <xf numFmtId="0" fontId="6" fillId="9" borderId="19" xfId="0" applyFont="1" applyFill="1" applyBorder="1" applyAlignment="1" applyProtection="1">
      <alignment horizontal="left" vertical="center"/>
      <protection locked="0"/>
    </xf>
    <xf numFmtId="166" fontId="6" fillId="3" borderId="5" xfId="0" applyNumberFormat="1" applyFont="1" applyFill="1" applyBorder="1" applyAlignment="1">
      <alignment horizontal="center" vertical="center"/>
    </xf>
    <xf numFmtId="168" fontId="6" fillId="6" borderId="18" xfId="0" applyNumberFormat="1" applyFont="1" applyFill="1" applyBorder="1" applyAlignment="1" applyProtection="1">
      <alignment horizontal="center" vertical="center"/>
      <protection locked="0"/>
    </xf>
    <xf numFmtId="168" fontId="6" fillId="6" borderId="19" xfId="0" applyNumberFormat="1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left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168" fontId="6" fillId="4" borderId="8" xfId="0" applyNumberFormat="1" applyFont="1" applyFill="1" applyBorder="1" applyAlignment="1">
      <alignment horizontal="center" vertical="center"/>
    </xf>
    <xf numFmtId="168" fontId="6" fillId="3" borderId="0" xfId="0" applyNumberFormat="1" applyFont="1" applyFill="1" applyAlignment="1">
      <alignment horizontal="center" vertical="center"/>
    </xf>
    <xf numFmtId="168" fontId="6" fillId="3" borderId="8" xfId="0" applyNumberFormat="1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8" fontId="6" fillId="5" borderId="18" xfId="0" applyNumberFormat="1" applyFont="1" applyFill="1" applyBorder="1" applyAlignment="1" applyProtection="1">
      <alignment horizontal="center" vertical="center"/>
      <protection locked="0"/>
    </xf>
    <xf numFmtId="168" fontId="6" fillId="5" borderId="19" xfId="0" applyNumberFormat="1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0" fontId="6" fillId="5" borderId="20" xfId="0" applyFont="1" applyFill="1" applyBorder="1" applyAlignment="1" applyProtection="1">
      <alignment horizontal="center" vertical="center"/>
      <protection locked="0"/>
    </xf>
    <xf numFmtId="168" fontId="6" fillId="2" borderId="0" xfId="0" applyNumberFormat="1" applyFont="1" applyFill="1" applyAlignment="1">
      <alignment horizontal="center" vertical="center"/>
    </xf>
    <xf numFmtId="168" fontId="6" fillId="2" borderId="8" xfId="0" applyNumberFormat="1" applyFont="1" applyFill="1" applyBorder="1" applyAlignment="1">
      <alignment horizontal="center" vertical="center"/>
    </xf>
    <xf numFmtId="0" fontId="6" fillId="15" borderId="19" xfId="0" applyFont="1" applyFill="1" applyBorder="1" applyAlignment="1" applyProtection="1">
      <alignment horizontal="left" vertical="center"/>
      <protection locked="0"/>
    </xf>
    <xf numFmtId="168" fontId="6" fillId="6" borderId="21" xfId="0" applyNumberFormat="1" applyFont="1" applyFill="1" applyBorder="1" applyAlignment="1" applyProtection="1">
      <alignment horizontal="center" vertical="center"/>
      <protection locked="0"/>
    </xf>
    <xf numFmtId="168" fontId="6" fillId="6" borderId="22" xfId="0" applyNumberFormat="1" applyFont="1" applyFill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164" fontId="18" fillId="3" borderId="14" xfId="0" applyNumberFormat="1" applyFont="1" applyFill="1" applyBorder="1" applyAlignment="1">
      <alignment horizontal="center" vertical="center"/>
    </xf>
    <xf numFmtId="164" fontId="18" fillId="3" borderId="15" xfId="0" applyNumberFormat="1" applyFont="1" applyFill="1" applyBorder="1" applyAlignment="1">
      <alignment horizontal="center" vertical="center"/>
    </xf>
    <xf numFmtId="164" fontId="18" fillId="3" borderId="31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9" borderId="6" xfId="0" applyNumberFormat="1" applyFont="1" applyFill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8" fontId="18" fillId="4" borderId="9" xfId="0" applyNumberFormat="1" applyFont="1" applyFill="1" applyBorder="1" applyAlignment="1">
      <alignment horizontal="center" vertical="center"/>
    </xf>
    <xf numFmtId="168" fontId="18" fillId="3" borderId="4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164" fontId="1" fillId="3" borderId="33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center" vertical="center"/>
    </xf>
    <xf numFmtId="168" fontId="0" fillId="15" borderId="16" xfId="0" applyNumberFormat="1" applyFill="1" applyBorder="1" applyAlignment="1" applyProtection="1">
      <alignment horizontal="center" vertical="center"/>
      <protection locked="0"/>
    </xf>
    <xf numFmtId="168" fontId="0" fillId="15" borderId="22" xfId="0" applyNumberFormat="1" applyFill="1" applyBorder="1" applyAlignment="1" applyProtection="1">
      <alignment horizontal="center" vertical="center"/>
      <protection locked="0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5" borderId="22" xfId="0" applyFill="1" applyBorder="1" applyAlignment="1" applyProtection="1">
      <alignment horizontal="left" vertical="center"/>
      <protection locked="0"/>
    </xf>
    <xf numFmtId="0" fontId="0" fillId="15" borderId="23" xfId="0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shrinkToFit="1"/>
    </xf>
    <xf numFmtId="0" fontId="8" fillId="3" borderId="8" xfId="0" applyFont="1" applyFill="1" applyBorder="1" applyAlignment="1">
      <alignment shrinkToFit="1"/>
    </xf>
    <xf numFmtId="0" fontId="10" fillId="5" borderId="30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8" fillId="11" borderId="1" xfId="0" applyFont="1" applyFill="1" applyBorder="1"/>
    <xf numFmtId="0" fontId="8" fillId="11" borderId="2" xfId="0" applyFont="1" applyFill="1" applyBorder="1"/>
    <xf numFmtId="0" fontId="8" fillId="11" borderId="5" xfId="0" applyFont="1" applyFill="1" applyBorder="1"/>
    <xf numFmtId="0" fontId="8" fillId="11" borderId="6" xfId="0" applyFont="1" applyFill="1" applyBorder="1"/>
    <xf numFmtId="0" fontId="12" fillId="11" borderId="5" xfId="0" applyFont="1" applyFill="1" applyBorder="1" applyAlignment="1">
      <alignment horizontal="right" vertical="center"/>
    </xf>
    <xf numFmtId="0" fontId="13" fillId="3" borderId="11" xfId="0" applyFont="1" applyFill="1" applyBorder="1"/>
    <xf numFmtId="0" fontId="13" fillId="3" borderId="13" xfId="0" applyFont="1" applyFill="1" applyBorder="1"/>
    <xf numFmtId="0" fontId="11" fillId="3" borderId="9" xfId="0" applyFont="1" applyFill="1" applyBorder="1" applyAlignment="1">
      <alignment shrinkToFit="1"/>
    </xf>
    <xf numFmtId="0" fontId="20" fillId="4" borderId="10" xfId="0" applyFont="1" applyFill="1" applyBorder="1" applyAlignment="1">
      <alignment horizontal="center" vertical="center" shrinkToFit="1"/>
    </xf>
    <xf numFmtId="0" fontId="21" fillId="6" borderId="30" xfId="0" applyFont="1" applyFill="1" applyBorder="1" applyAlignment="1">
      <alignment shrinkToFit="1"/>
    </xf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0" fontId="5" fillId="2" borderId="1" xfId="0" applyFont="1" applyFill="1" applyBorder="1"/>
    <xf numFmtId="0" fontId="5" fillId="2" borderId="5" xfId="0" applyFont="1" applyFill="1" applyBorder="1"/>
    <xf numFmtId="0" fontId="5" fillId="5" borderId="5" xfId="0" applyFont="1" applyFill="1" applyBorder="1" applyProtection="1">
      <protection locked="0"/>
    </xf>
    <xf numFmtId="0" fontId="5" fillId="2" borderId="3" xfId="0" applyFont="1" applyFill="1" applyBorder="1"/>
    <xf numFmtId="0" fontId="7" fillId="3" borderId="7" xfId="0" applyFont="1" applyFill="1" applyBorder="1" applyAlignment="1">
      <alignment horizontal="right"/>
    </xf>
    <xf numFmtId="0" fontId="3" fillId="0" borderId="7" xfId="0" applyFont="1" applyBorder="1"/>
    <xf numFmtId="165" fontId="5" fillId="2" borderId="8" xfId="0" applyNumberFormat="1" applyFont="1" applyFill="1" applyBorder="1"/>
    <xf numFmtId="168" fontId="5" fillId="11" borderId="9" xfId="0" applyNumberFormat="1" applyFont="1" applyFill="1" applyBorder="1"/>
    <xf numFmtId="0" fontId="27" fillId="0" borderId="0" xfId="0" applyFont="1"/>
    <xf numFmtId="0" fontId="21" fillId="11" borderId="0" xfId="0" applyFont="1" applyFill="1"/>
    <xf numFmtId="0" fontId="21" fillId="11" borderId="0" xfId="0" applyFont="1" applyFill="1" applyAlignment="1">
      <alignment shrinkToFit="1"/>
    </xf>
    <xf numFmtId="0" fontId="22" fillId="3" borderId="1" xfId="0" applyFont="1" applyFill="1" applyBorder="1" applyAlignment="1">
      <alignment horizontal="center" shrinkToFit="1"/>
    </xf>
    <xf numFmtId="0" fontId="22" fillId="3" borderId="30" xfId="0" applyFont="1" applyFill="1" applyBorder="1" applyAlignment="1">
      <alignment horizontal="center" shrinkToFit="1"/>
    </xf>
    <xf numFmtId="0" fontId="21" fillId="11" borderId="0" xfId="0" applyFont="1" applyFill="1" applyAlignment="1">
      <alignment horizontal="center"/>
    </xf>
    <xf numFmtId="0" fontId="21" fillId="3" borderId="1" xfId="0" applyFont="1" applyFill="1" applyBorder="1" applyAlignment="1">
      <alignment shrinkToFit="1"/>
    </xf>
    <xf numFmtId="0" fontId="10" fillId="12" borderId="1" xfId="0" applyFont="1" applyFill="1" applyBorder="1" applyAlignment="1">
      <alignment horizontal="center" vertical="center" shrinkToFit="1"/>
    </xf>
    <xf numFmtId="0" fontId="10" fillId="12" borderId="30" xfId="0" applyFont="1" applyFill="1" applyBorder="1" applyAlignment="1">
      <alignment horizontal="center" vertical="center" shrinkToFit="1"/>
    </xf>
    <xf numFmtId="0" fontId="10" fillId="8" borderId="30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shrinkToFit="1"/>
    </xf>
    <xf numFmtId="0" fontId="10" fillId="5" borderId="0" xfId="0" applyFont="1" applyFill="1" applyAlignment="1">
      <alignment horizontal="center" vertical="center" shrinkToFit="1"/>
    </xf>
    <xf numFmtId="0" fontId="10" fillId="8" borderId="0" xfId="0" applyFont="1" applyFill="1" applyAlignment="1">
      <alignment horizontal="center" vertical="center" shrinkToFit="1"/>
    </xf>
    <xf numFmtId="0" fontId="10" fillId="9" borderId="0" xfId="0" applyFont="1" applyFill="1" applyAlignment="1">
      <alignment horizontal="center" vertical="center" shrinkToFit="1"/>
    </xf>
    <xf numFmtId="0" fontId="11" fillId="13" borderId="0" xfId="0" applyFont="1" applyFill="1" applyAlignment="1">
      <alignment horizontal="center" vertical="center" shrinkToFit="1"/>
    </xf>
    <xf numFmtId="0" fontId="10" fillId="12" borderId="0" xfId="0" applyFont="1" applyFill="1" applyAlignment="1">
      <alignment horizontal="center" vertical="center" shrinkToFit="1"/>
    </xf>
    <xf numFmtId="0" fontId="10" fillId="12" borderId="5" xfId="0" applyFont="1" applyFill="1" applyBorder="1" applyAlignment="1">
      <alignment horizontal="center" vertical="center" shrinkToFit="1"/>
    </xf>
    <xf numFmtId="0" fontId="10" fillId="10" borderId="0" xfId="0" applyFont="1" applyFill="1" applyAlignment="1">
      <alignment horizontal="center" vertical="center" shrinkToFit="1"/>
    </xf>
    <xf numFmtId="0" fontId="21" fillId="3" borderId="3" xfId="0" applyFont="1" applyFill="1" applyBorder="1" applyAlignment="1">
      <alignment shrinkToFit="1"/>
    </xf>
    <xf numFmtId="0" fontId="10" fillId="8" borderId="25" xfId="0" applyFont="1" applyFill="1" applyBorder="1" applyAlignment="1">
      <alignment horizontal="center" vertical="center" shrinkToFit="1"/>
    </xf>
    <xf numFmtId="0" fontId="10" fillId="12" borderId="25" xfId="0" applyFont="1" applyFill="1" applyBorder="1" applyAlignment="1">
      <alignment horizontal="center" vertical="center" shrinkToFit="1"/>
    </xf>
    <xf numFmtId="0" fontId="9" fillId="16" borderId="25" xfId="0" applyFont="1" applyFill="1" applyBorder="1" applyAlignment="1">
      <alignment horizontal="center" vertical="center" shrinkToFit="1"/>
    </xf>
    <xf numFmtId="0" fontId="24" fillId="11" borderId="0" xfId="0" applyFont="1" applyFill="1" applyAlignment="1">
      <alignment shrinkToFit="1"/>
    </xf>
    <xf numFmtId="0" fontId="14" fillId="11" borderId="0" xfId="0" applyFont="1" applyFill="1" applyAlignment="1">
      <alignment shrinkToFit="1"/>
    </xf>
    <xf numFmtId="0" fontId="8" fillId="11" borderId="0" xfId="0" applyFont="1" applyFill="1" applyAlignment="1">
      <alignment horizontal="center" vertical="center" shrinkToFit="1"/>
    </xf>
    <xf numFmtId="0" fontId="8" fillId="11" borderId="0" xfId="0" applyFont="1" applyFill="1" applyAlignment="1">
      <alignment horizontal="center" vertical="center"/>
    </xf>
    <xf numFmtId="0" fontId="14" fillId="11" borderId="0" xfId="0" applyFont="1" applyFill="1"/>
    <xf numFmtId="0" fontId="24" fillId="11" borderId="0" xfId="0" applyFont="1" applyFill="1"/>
    <xf numFmtId="0" fontId="25" fillId="8" borderId="0" xfId="0" applyFont="1" applyFill="1" applyAlignment="1">
      <alignment shrinkToFit="1"/>
    </xf>
    <xf numFmtId="0" fontId="23" fillId="12" borderId="0" xfId="0" applyFont="1" applyFill="1" applyAlignment="1">
      <alignment shrinkToFit="1"/>
    </xf>
    <xf numFmtId="0" fontId="21" fillId="16" borderId="25" xfId="0" applyFont="1" applyFill="1" applyBorder="1" applyAlignment="1">
      <alignment shrinkToFit="1"/>
    </xf>
    <xf numFmtId="0" fontId="26" fillId="11" borderId="0" xfId="0" applyFont="1" applyFill="1" applyAlignment="1">
      <alignment shrinkToFit="1"/>
    </xf>
    <xf numFmtId="168" fontId="6" fillId="17" borderId="18" xfId="0" applyNumberFormat="1" applyFont="1" applyFill="1" applyBorder="1" applyAlignment="1" applyProtection="1">
      <alignment horizontal="center" vertical="center"/>
      <protection locked="0"/>
    </xf>
    <xf numFmtId="168" fontId="6" fillId="17" borderId="19" xfId="0" applyNumberFormat="1" applyFont="1" applyFill="1" applyBorder="1" applyAlignment="1" applyProtection="1">
      <alignment horizontal="center" vertical="center"/>
      <protection locked="0"/>
    </xf>
    <xf numFmtId="0" fontId="6" fillId="17" borderId="19" xfId="0" applyFont="1" applyFill="1" applyBorder="1" applyAlignment="1" applyProtection="1">
      <alignment horizontal="center" vertical="center"/>
      <protection locked="0"/>
    </xf>
    <xf numFmtId="0" fontId="6" fillId="17" borderId="20" xfId="0" applyFont="1" applyFill="1" applyBorder="1" applyAlignment="1" applyProtection="1">
      <alignment horizontal="center" vertical="center"/>
      <protection locked="0"/>
    </xf>
    <xf numFmtId="168" fontId="0" fillId="17" borderId="18" xfId="0" applyNumberFormat="1" applyFill="1" applyBorder="1" applyAlignment="1" applyProtection="1">
      <alignment horizontal="center" vertical="center"/>
      <protection locked="0"/>
    </xf>
    <xf numFmtId="168" fontId="0" fillId="17" borderId="19" xfId="0" applyNumberFormat="1" applyFill="1" applyBorder="1" applyAlignment="1" applyProtection="1">
      <alignment horizontal="center" vertical="center"/>
      <protection locked="0"/>
    </xf>
    <xf numFmtId="0" fontId="0" fillId="17" borderId="19" xfId="0" applyFill="1" applyBorder="1" applyAlignment="1" applyProtection="1">
      <alignment horizontal="center" vertical="center"/>
      <protection locked="0"/>
    </xf>
    <xf numFmtId="0" fontId="0" fillId="17" borderId="20" xfId="0" applyFill="1" applyBorder="1" applyAlignment="1" applyProtection="1">
      <alignment horizontal="center" vertical="center"/>
      <protection locked="0"/>
    </xf>
    <xf numFmtId="0" fontId="28" fillId="17" borderId="0" xfId="0" applyFont="1" applyFill="1" applyAlignment="1">
      <alignment shrinkToFit="1"/>
    </xf>
    <xf numFmtId="14" fontId="6" fillId="13" borderId="2" xfId="0" applyNumberFormat="1" applyFont="1" applyFill="1" applyBorder="1" applyAlignment="1">
      <alignment horizontal="center" vertical="center"/>
    </xf>
    <xf numFmtId="168" fontId="6" fillId="13" borderId="28" xfId="0" applyNumberFormat="1" applyFont="1" applyFill="1" applyBorder="1" applyAlignment="1" applyProtection="1">
      <alignment horizontal="center" vertical="center"/>
      <protection locked="0"/>
    </xf>
    <xf numFmtId="168" fontId="6" fillId="13" borderId="24" xfId="0" applyNumberFormat="1" applyFont="1" applyFill="1" applyBorder="1" applyAlignment="1" applyProtection="1">
      <alignment horizontal="center" vertical="center"/>
      <protection locked="0"/>
    </xf>
    <xf numFmtId="168" fontId="6" fillId="13" borderId="26" xfId="0" applyNumberFormat="1" applyFont="1" applyFill="1" applyBorder="1" applyAlignment="1" applyProtection="1">
      <alignment horizontal="center" vertical="center"/>
      <protection locked="0"/>
    </xf>
    <xf numFmtId="0" fontId="6" fillId="13" borderId="24" xfId="0" applyFont="1" applyFill="1" applyBorder="1" applyAlignment="1" applyProtection="1">
      <alignment horizontal="center" vertical="center"/>
      <protection locked="0"/>
    </xf>
    <xf numFmtId="0" fontId="6" fillId="13" borderId="24" xfId="0" applyFont="1" applyFill="1" applyBorder="1" applyAlignment="1" applyProtection="1">
      <alignment horizontal="left" vertical="center"/>
      <protection locked="0"/>
    </xf>
    <xf numFmtId="0" fontId="6" fillId="13" borderId="27" xfId="0" applyFont="1" applyFill="1" applyBorder="1" applyAlignment="1" applyProtection="1">
      <alignment horizontal="center" vertical="center"/>
      <protection locked="0"/>
    </xf>
    <xf numFmtId="168" fontId="6" fillId="13" borderId="8" xfId="0" applyNumberFormat="1" applyFont="1" applyFill="1" applyBorder="1" applyAlignment="1">
      <alignment horizontal="center" vertical="center"/>
    </xf>
    <xf numFmtId="168" fontId="6" fillId="13" borderId="7" xfId="0" applyNumberFormat="1" applyFont="1" applyFill="1" applyBorder="1" applyAlignment="1">
      <alignment horizontal="center" vertical="center"/>
    </xf>
    <xf numFmtId="168" fontId="6" fillId="13" borderId="2" xfId="0" applyNumberFormat="1" applyFont="1" applyFill="1" applyBorder="1" applyAlignment="1">
      <alignment horizontal="center" vertical="center"/>
    </xf>
    <xf numFmtId="14" fontId="6" fillId="13" borderId="6" xfId="0" applyNumberFormat="1" applyFont="1" applyFill="1" applyBorder="1" applyAlignment="1">
      <alignment horizontal="center" vertical="center"/>
    </xf>
    <xf numFmtId="168" fontId="6" fillId="13" borderId="18" xfId="0" applyNumberFormat="1" applyFont="1" applyFill="1" applyBorder="1" applyAlignment="1" applyProtection="1">
      <alignment horizontal="center" vertical="center"/>
      <protection locked="0"/>
    </xf>
    <xf numFmtId="168" fontId="6" fillId="13" borderId="19" xfId="0" applyNumberFormat="1" applyFont="1" applyFill="1" applyBorder="1" applyAlignment="1" applyProtection="1">
      <alignment horizontal="center" vertical="center"/>
      <protection locked="0"/>
    </xf>
    <xf numFmtId="0" fontId="6" fillId="13" borderId="19" xfId="0" applyFont="1" applyFill="1" applyBorder="1" applyAlignment="1" applyProtection="1">
      <alignment horizontal="center" vertical="center"/>
      <protection locked="0"/>
    </xf>
    <xf numFmtId="0" fontId="6" fillId="13" borderId="19" xfId="0" applyFont="1" applyFill="1" applyBorder="1" applyAlignment="1" applyProtection="1">
      <alignment horizontal="left" vertical="center"/>
      <protection locked="0"/>
    </xf>
    <xf numFmtId="0" fontId="6" fillId="13" borderId="20" xfId="0" applyFont="1" applyFill="1" applyBorder="1" applyAlignment="1" applyProtection="1">
      <alignment horizontal="center" vertical="center"/>
      <protection locked="0"/>
    </xf>
    <xf numFmtId="168" fontId="6" fillId="13" borderId="6" xfId="0" applyNumberFormat="1" applyFont="1" applyFill="1" applyBorder="1" applyAlignment="1">
      <alignment horizontal="center" vertical="center"/>
    </xf>
    <xf numFmtId="166" fontId="6" fillId="13" borderId="5" xfId="0" applyNumberFormat="1" applyFont="1" applyFill="1" applyBorder="1" applyAlignment="1">
      <alignment horizontal="center" vertical="center"/>
    </xf>
    <xf numFmtId="167" fontId="6" fillId="13" borderId="1" xfId="0" applyNumberFormat="1" applyFont="1" applyFill="1" applyBorder="1" applyAlignment="1">
      <alignment horizontal="center" vertical="center"/>
    </xf>
    <xf numFmtId="168" fontId="0" fillId="11" borderId="8" xfId="0" applyNumberFormat="1" applyFill="1" applyBorder="1" applyAlignment="1">
      <alignment horizontal="center" vertical="center"/>
    </xf>
    <xf numFmtId="168" fontId="6" fillId="11" borderId="8" xfId="0" applyNumberFormat="1" applyFont="1" applyFill="1" applyBorder="1" applyAlignment="1">
      <alignment horizontal="center" vertical="center"/>
    </xf>
    <xf numFmtId="168" fontId="0" fillId="18" borderId="8" xfId="0" applyNumberFormat="1" applyFill="1" applyBorder="1" applyAlignment="1">
      <alignment horizontal="center" vertical="center"/>
    </xf>
    <xf numFmtId="168" fontId="6" fillId="18" borderId="8" xfId="0" applyNumberFormat="1" applyFon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0" fillId="17" borderId="19" xfId="0" applyFill="1" applyBorder="1" applyAlignment="1" applyProtection="1">
      <alignment horizontal="left" vertical="center"/>
      <protection locked="0"/>
    </xf>
    <xf numFmtId="168" fontId="0" fillId="11" borderId="5" xfId="0" applyNumberFormat="1" applyFill="1" applyBorder="1" applyAlignment="1">
      <alignment horizontal="center" vertical="center"/>
    </xf>
    <xf numFmtId="168" fontId="0" fillId="11" borderId="0" xfId="0" applyNumberFormat="1" applyFill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6" fontId="0" fillId="9" borderId="3" xfId="0" applyNumberFormat="1" applyFill="1" applyBorder="1" applyAlignment="1">
      <alignment horizontal="center" vertical="center"/>
    </xf>
    <xf numFmtId="166" fontId="0" fillId="9" borderId="4" xfId="0" applyNumberFormat="1" applyFill="1" applyBorder="1" applyAlignment="1">
      <alignment horizontal="center" vertical="center"/>
    </xf>
    <xf numFmtId="168" fontId="0" fillId="9" borderId="21" xfId="0" applyNumberFormat="1" applyFill="1" applyBorder="1" applyAlignment="1" applyProtection="1">
      <alignment horizontal="center" vertical="center"/>
      <protection locked="0"/>
    </xf>
    <xf numFmtId="166" fontId="0" fillId="3" borderId="0" xfId="0" applyNumberFormat="1" applyFill="1" applyAlignment="1">
      <alignment horizontal="center" vertical="center"/>
    </xf>
    <xf numFmtId="166" fontId="6" fillId="17" borderId="5" xfId="0" applyNumberFormat="1" applyFont="1" applyFill="1" applyBorder="1" applyAlignment="1">
      <alignment horizontal="center" vertical="center"/>
    </xf>
    <xf numFmtId="166" fontId="6" fillId="17" borderId="0" xfId="0" applyNumberFormat="1" applyFont="1" applyFill="1" applyAlignment="1">
      <alignment horizontal="center" vertical="center"/>
    </xf>
    <xf numFmtId="0" fontId="6" fillId="17" borderId="19" xfId="0" applyFont="1" applyFill="1" applyBorder="1" applyAlignment="1" applyProtection="1">
      <alignment horizontal="left" vertical="center"/>
      <protection locked="0"/>
    </xf>
    <xf numFmtId="166" fontId="6" fillId="15" borderId="5" xfId="0" applyNumberFormat="1" applyFont="1" applyFill="1" applyBorder="1" applyAlignment="1">
      <alignment horizontal="center" vertical="center"/>
    </xf>
    <xf numFmtId="166" fontId="6" fillId="1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Alignment="1">
      <alignment horizontal="center" vertical="center"/>
    </xf>
    <xf numFmtId="166" fontId="6" fillId="6" borderId="5" xfId="0" applyNumberFormat="1" applyFont="1" applyFill="1" applyBorder="1" applyAlignment="1">
      <alignment horizontal="center" vertical="center"/>
    </xf>
    <xf numFmtId="166" fontId="6" fillId="5" borderId="5" xfId="0" applyNumberFormat="1" applyFont="1" applyFill="1" applyBorder="1" applyAlignment="1">
      <alignment horizontal="center" vertical="center"/>
    </xf>
    <xf numFmtId="168" fontId="1" fillId="3" borderId="25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6" fontId="6" fillId="13" borderId="1" xfId="0" applyNumberFormat="1" applyFont="1" applyFill="1" applyBorder="1" applyAlignment="1">
      <alignment horizontal="center" vertical="center"/>
    </xf>
    <xf numFmtId="166" fontId="6" fillId="13" borderId="6" xfId="0" applyNumberFormat="1" applyFont="1" applyFill="1" applyBorder="1" applyAlignment="1">
      <alignment horizontal="center" vertical="center"/>
    </xf>
    <xf numFmtId="166" fontId="0" fillId="3" borderId="25" xfId="0" applyNumberFormat="1" applyFill="1" applyBorder="1" applyAlignment="1">
      <alignment horizontal="center" vertical="center"/>
    </xf>
    <xf numFmtId="166" fontId="6" fillId="13" borderId="2" xfId="0" applyNumberFormat="1" applyFont="1" applyFill="1" applyBorder="1" applyAlignment="1">
      <alignment horizontal="center" vertical="center"/>
    </xf>
    <xf numFmtId="168" fontId="6" fillId="13" borderId="1" xfId="0" applyNumberFormat="1" applyFont="1" applyFill="1" applyBorder="1" applyAlignment="1">
      <alignment horizontal="center" vertical="center"/>
    </xf>
    <xf numFmtId="166" fontId="1" fillId="0" borderId="30" xfId="0" applyNumberFormat="1" applyFont="1" applyBorder="1" applyAlignment="1">
      <alignment horizontal="center" vertical="center"/>
    </xf>
    <xf numFmtId="168" fontId="6" fillId="9" borderId="21" xfId="0" applyNumberFormat="1" applyFont="1" applyFill="1" applyBorder="1" applyAlignment="1" applyProtection="1">
      <alignment horizontal="center" vertical="center"/>
      <protection locked="0"/>
    </xf>
    <xf numFmtId="168" fontId="6" fillId="9" borderId="22" xfId="0" applyNumberFormat="1" applyFont="1" applyFill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left" vertical="center"/>
      <protection locked="0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168" fontId="0" fillId="9" borderId="3" xfId="0" applyNumberFormat="1" applyFill="1" applyBorder="1" applyAlignment="1">
      <alignment horizontal="center" vertical="center"/>
    </xf>
    <xf numFmtId="168" fontId="1" fillId="3" borderId="34" xfId="0" applyNumberFormat="1" applyFont="1" applyFill="1" applyBorder="1" applyAlignment="1">
      <alignment horizontal="center" vertical="center"/>
    </xf>
    <xf numFmtId="168" fontId="6" fillId="9" borderId="9" xfId="0" applyNumberFormat="1" applyFont="1" applyFill="1" applyBorder="1" applyAlignment="1">
      <alignment horizontal="center" vertical="center"/>
    </xf>
    <xf numFmtId="168" fontId="6" fillId="13" borderId="16" xfId="0" applyNumberFormat="1" applyFont="1" applyFill="1" applyBorder="1" applyAlignment="1" applyProtection="1">
      <alignment horizontal="center" vertical="center"/>
      <protection locked="0"/>
    </xf>
    <xf numFmtId="168" fontId="0" fillId="17" borderId="16" xfId="0" applyNumberFormat="1" applyFill="1" applyBorder="1" applyAlignment="1" applyProtection="1">
      <alignment horizontal="center" vertical="center"/>
      <protection locked="0"/>
    </xf>
    <xf numFmtId="168" fontId="0" fillId="17" borderId="22" xfId="0" applyNumberFormat="1" applyFill="1" applyBorder="1" applyAlignment="1" applyProtection="1">
      <alignment horizontal="center" vertical="center"/>
      <protection locked="0"/>
    </xf>
    <xf numFmtId="0" fontId="0" fillId="17" borderId="22" xfId="0" applyFill="1" applyBorder="1" applyAlignment="1" applyProtection="1">
      <alignment horizontal="center" vertical="center"/>
      <protection locked="0"/>
    </xf>
    <xf numFmtId="0" fontId="0" fillId="17" borderId="22" xfId="0" applyFill="1" applyBorder="1" applyAlignment="1" applyProtection="1">
      <alignment horizontal="left" vertical="center"/>
      <protection locked="0"/>
    </xf>
    <xf numFmtId="0" fontId="0" fillId="17" borderId="23" xfId="0" applyFill="1" applyBorder="1" applyAlignment="1" applyProtection="1">
      <alignment horizontal="center" vertical="center"/>
      <protection locked="0"/>
    </xf>
    <xf numFmtId="168" fontId="0" fillId="11" borderId="9" xfId="0" applyNumberFormat="1" applyFill="1" applyBorder="1" applyAlignment="1">
      <alignment horizontal="center" vertical="center"/>
    </xf>
    <xf numFmtId="0" fontId="21" fillId="3" borderId="8" xfId="0" applyFont="1" applyFill="1" applyBorder="1" applyAlignment="1">
      <alignment shrinkToFit="1"/>
    </xf>
    <xf numFmtId="0" fontId="11" fillId="13" borderId="25" xfId="0" applyFont="1" applyFill="1" applyBorder="1" applyAlignment="1">
      <alignment horizontal="center" vertical="center" shrinkToFit="1"/>
    </xf>
    <xf numFmtId="0" fontId="11" fillId="8" borderId="0" xfId="0" applyFont="1" applyFill="1" applyAlignment="1">
      <alignment horizontal="center" vertical="center" shrinkToFit="1"/>
    </xf>
    <xf numFmtId="0" fontId="11" fillId="8" borderId="25" xfId="0" applyFont="1" applyFill="1" applyBorder="1" applyAlignment="1">
      <alignment horizontal="center" vertical="center" shrinkToFit="1"/>
    </xf>
    <xf numFmtId="0" fontId="9" fillId="16" borderId="0" xfId="0" applyFont="1" applyFill="1" applyAlignment="1">
      <alignment horizontal="center" vertical="center" shrinkToFit="1"/>
    </xf>
    <xf numFmtId="0" fontId="11" fillId="17" borderId="0" xfId="0" applyFont="1" applyFill="1" applyAlignment="1">
      <alignment horizontal="center" vertical="center" shrinkToFit="1"/>
    </xf>
    <xf numFmtId="0" fontId="11" fillId="17" borderId="25" xfId="0" applyFont="1" applyFill="1" applyBorder="1" applyAlignment="1">
      <alignment horizontal="center" vertical="center" shrinkToFit="1"/>
    </xf>
    <xf numFmtId="0" fontId="11" fillId="13" borderId="4" xfId="0" applyFont="1" applyFill="1" applyBorder="1" applyAlignment="1">
      <alignment horizontal="center" vertical="center" shrinkToFit="1"/>
    </xf>
    <xf numFmtId="0" fontId="11" fillId="17" borderId="30" xfId="0" applyFont="1" applyFill="1" applyBorder="1" applyAlignment="1">
      <alignment horizontal="center" vertical="center" shrinkToFit="1"/>
    </xf>
    <xf numFmtId="0" fontId="10" fillId="8" borderId="3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2" fillId="3" borderId="13" xfId="0" applyFont="1" applyFill="1" applyBorder="1" applyAlignment="1">
      <alignment horizontal="center" shrinkToFit="1"/>
    </xf>
    <xf numFmtId="168" fontId="0" fillId="9" borderId="0" xfId="0" applyNumberFormat="1" applyFill="1" applyAlignment="1" applyProtection="1">
      <alignment horizontal="center" vertical="center"/>
      <protection locked="0"/>
    </xf>
    <xf numFmtId="168" fontId="0" fillId="9" borderId="35" xfId="0" applyNumberFormat="1" applyFill="1" applyBorder="1" applyAlignment="1" applyProtection="1">
      <alignment horizontal="center" vertical="center"/>
      <protection locked="0"/>
    </xf>
    <xf numFmtId="168" fontId="0" fillId="9" borderId="8" xfId="0" applyNumberFormat="1" applyFill="1" applyBorder="1" applyAlignment="1" applyProtection="1">
      <alignment horizontal="center" vertical="center"/>
      <protection locked="0"/>
    </xf>
    <xf numFmtId="168" fontId="0" fillId="4" borderId="9" xfId="0" applyNumberFormat="1" applyFill="1" applyBorder="1" applyAlignment="1">
      <alignment horizontal="center" vertical="center"/>
    </xf>
    <xf numFmtId="168" fontId="6" fillId="18" borderId="9" xfId="0" applyNumberFormat="1" applyFont="1" applyFill="1" applyBorder="1" applyAlignment="1">
      <alignment horizontal="center" vertical="center"/>
    </xf>
    <xf numFmtId="14" fontId="0" fillId="9" borderId="16" xfId="0" applyNumberFormat="1" applyFill="1" applyBorder="1" applyAlignment="1" applyProtection="1">
      <alignment horizontal="center" vertical="center"/>
      <protection locked="0"/>
    </xf>
    <xf numFmtId="168" fontId="0" fillId="18" borderId="9" xfId="0" applyNumberForma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6" fontId="6" fillId="5" borderId="30" xfId="0" applyNumberFormat="1" applyFont="1" applyFill="1" applyBorder="1" applyAlignment="1">
      <alignment horizontal="center" vertical="center"/>
    </xf>
    <xf numFmtId="168" fontId="6" fillId="5" borderId="28" xfId="0" applyNumberFormat="1" applyFont="1" applyFill="1" applyBorder="1" applyAlignment="1" applyProtection="1">
      <alignment horizontal="center" vertical="center"/>
      <protection locked="0"/>
    </xf>
    <xf numFmtId="168" fontId="6" fillId="5" borderId="24" xfId="0" applyNumberFormat="1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168" fontId="6" fillId="3" borderId="7" xfId="0" applyNumberFormat="1" applyFont="1" applyFill="1" applyBorder="1" applyAlignment="1">
      <alignment horizontal="center" vertical="center"/>
    </xf>
    <xf numFmtId="168" fontId="6" fillId="11" borderId="7" xfId="0" applyNumberFormat="1" applyFont="1" applyFill="1" applyBorder="1" applyAlignment="1">
      <alignment horizontal="center" vertical="center"/>
    </xf>
    <xf numFmtId="166" fontId="6" fillId="6" borderId="3" xfId="0" applyNumberFormat="1" applyFont="1" applyFill="1" applyBorder="1" applyAlignment="1">
      <alignment horizontal="center" vertical="center"/>
    </xf>
    <xf numFmtId="166" fontId="6" fillId="6" borderId="25" xfId="0" applyNumberFormat="1" applyFont="1" applyFill="1" applyBorder="1" applyAlignment="1">
      <alignment horizontal="center" vertical="center"/>
    </xf>
    <xf numFmtId="168" fontId="6" fillId="4" borderId="9" xfId="0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9" xfId="0" applyNumberFormat="1" applyFont="1" applyFill="1" applyBorder="1" applyAlignment="1">
      <alignment horizontal="center" vertical="center"/>
    </xf>
    <xf numFmtId="167" fontId="6" fillId="13" borderId="5" xfId="0" applyNumberFormat="1" applyFont="1" applyFill="1" applyBorder="1" applyAlignment="1">
      <alignment horizontal="center" vertical="center"/>
    </xf>
    <xf numFmtId="166" fontId="6" fillId="9" borderId="3" xfId="0" applyNumberFormat="1" applyFont="1" applyFill="1" applyBorder="1" applyAlignment="1">
      <alignment horizontal="center" vertical="center"/>
    </xf>
    <xf numFmtId="166" fontId="6" fillId="9" borderId="4" xfId="0" applyNumberFormat="1" applyFont="1" applyFill="1" applyBorder="1" applyAlignment="1">
      <alignment horizontal="center" vertical="center"/>
    </xf>
    <xf numFmtId="166" fontId="0" fillId="2" borderId="25" xfId="0" applyNumberFormat="1" applyFill="1" applyBorder="1" applyAlignment="1">
      <alignment horizontal="center" vertical="center"/>
    </xf>
    <xf numFmtId="168" fontId="0" fillId="17" borderId="21" xfId="0" applyNumberFormat="1" applyFill="1" applyBorder="1" applyAlignment="1" applyProtection="1">
      <alignment horizontal="center" vertical="center"/>
      <protection locked="0"/>
    </xf>
    <xf numFmtId="168" fontId="0" fillId="11" borderId="25" xfId="0" applyNumberFormat="1" applyFill="1" applyBorder="1" applyAlignment="1">
      <alignment horizontal="center" vertical="center"/>
    </xf>
    <xf numFmtId="168" fontId="0" fillId="11" borderId="3" xfId="0" applyNumberFormat="1" applyFill="1" applyBorder="1" applyAlignment="1">
      <alignment horizontal="center" vertical="center"/>
    </xf>
    <xf numFmtId="168" fontId="0" fillId="2" borderId="9" xfId="0" applyNumberForma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168" fontId="6" fillId="13" borderId="5" xfId="0" applyNumberFormat="1" applyFon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8" fontId="6" fillId="2" borderId="9" xfId="0" applyNumberFormat="1" applyFont="1" applyFill="1" applyBorder="1" applyAlignment="1">
      <alignment horizontal="center" vertical="center"/>
    </xf>
    <xf numFmtId="168" fontId="0" fillId="3" borderId="3" xfId="0" applyNumberFormat="1" applyFill="1" applyBorder="1" applyAlignment="1">
      <alignment horizontal="center" vertical="center"/>
    </xf>
    <xf numFmtId="168" fontId="0" fillId="15" borderId="29" xfId="0" applyNumberFormat="1" applyFill="1" applyBorder="1" applyAlignment="1" applyProtection="1">
      <alignment horizontal="center" vertical="center"/>
      <protection locked="0"/>
    </xf>
    <xf numFmtId="0" fontId="21" fillId="0" borderId="30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 wrapText="1"/>
    </xf>
    <xf numFmtId="164" fontId="18" fillId="3" borderId="9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D969A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Suivi heures par mois, année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'Récap. annuel'!$F$26</c:f>
              <c:strCache>
                <c:ptCount val="1"/>
                <c:pt idx="0">
                  <c:v>Heures travail effectives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annuel'!$F$27:$F$38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E-4AF4-8A50-FC46D57F55A7}"/>
            </c:ext>
          </c:extLst>
        </c:ser>
        <c:ser>
          <c:idx val="3"/>
          <c:order val="3"/>
          <c:tx>
            <c:strRef>
              <c:f>'Récap. annuel'!$G$26</c:f>
              <c:strCache>
                <c:ptCount val="1"/>
                <c:pt idx="0">
                  <c:v>Heures absences (maladie, congés spéciaux, etc.)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annuel'!$G$27:$G$38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E-4AF4-8A50-FC46D57F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5621743"/>
        <c:axId val="1608690991"/>
      </c:barChart>
      <c:lineChart>
        <c:grouping val="standard"/>
        <c:varyColors val="0"/>
        <c:ser>
          <c:idx val="0"/>
          <c:order val="0"/>
          <c:tx>
            <c:strRef>
              <c:f>'Récap. annuel'!$D$26</c:f>
              <c:strCache>
                <c:ptCount val="1"/>
                <c:pt idx="0">
                  <c:v>Heures contractuelles lissées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annuel'!$D$27:$D$38</c:f>
              <c:numCache>
                <c:formatCode>[h]:mm</c:formatCode>
                <c:ptCount val="12"/>
                <c:pt idx="0">
                  <c:v>6.5131944444444443</c:v>
                </c:pt>
                <c:pt idx="1">
                  <c:v>6.5131944444444443</c:v>
                </c:pt>
                <c:pt idx="2">
                  <c:v>6.5131944444444443</c:v>
                </c:pt>
                <c:pt idx="3">
                  <c:v>6.5131944444444443</c:v>
                </c:pt>
                <c:pt idx="4">
                  <c:v>6.5131944444444443</c:v>
                </c:pt>
                <c:pt idx="5">
                  <c:v>6.5131944444444443</c:v>
                </c:pt>
                <c:pt idx="6">
                  <c:v>6.5131944444444443</c:v>
                </c:pt>
                <c:pt idx="7">
                  <c:v>6.5131944444444443</c:v>
                </c:pt>
                <c:pt idx="8">
                  <c:v>6.5131944444444443</c:v>
                </c:pt>
                <c:pt idx="9">
                  <c:v>6.5131944444444443</c:v>
                </c:pt>
                <c:pt idx="10">
                  <c:v>6.5131944444444443</c:v>
                </c:pt>
                <c:pt idx="11">
                  <c:v>6.5131944444444443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E-4AF4-8A50-FC46D57F55A7}"/>
            </c:ext>
          </c:extLst>
        </c:ser>
        <c:ser>
          <c:idx val="1"/>
          <c:order val="1"/>
          <c:tx>
            <c:strRef>
              <c:f>'Récap. annuel'!$E$26</c:f>
              <c:strCache>
                <c:ptCount val="1"/>
                <c:pt idx="0">
                  <c:v>Heures théoriques selon organisation spéc.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annuel'!$E$27:$E$38</c:f>
              <c:numCache>
                <c:formatCode>[h]:mm</c:formatCode>
                <c:ptCount val="12"/>
                <c:pt idx="0">
                  <c:v>7.9753401360544238</c:v>
                </c:pt>
                <c:pt idx="1">
                  <c:v>5.981505102040817</c:v>
                </c:pt>
                <c:pt idx="2">
                  <c:v>8.3741071428571452</c:v>
                </c:pt>
                <c:pt idx="3">
                  <c:v>4.7852040816326529</c:v>
                </c:pt>
                <c:pt idx="4">
                  <c:v>7.9753401360544238</c:v>
                </c:pt>
                <c:pt idx="5">
                  <c:v>7.9753401360544238</c:v>
                </c:pt>
                <c:pt idx="6">
                  <c:v>1.5950680272108844</c:v>
                </c:pt>
                <c:pt idx="7">
                  <c:v>5.981505102040817</c:v>
                </c:pt>
                <c:pt idx="8">
                  <c:v>8.3741071428571452</c:v>
                </c:pt>
                <c:pt idx="9">
                  <c:v>5.1839710884353742</c:v>
                </c:pt>
                <c:pt idx="10">
                  <c:v>7.9753401360544238</c:v>
                </c:pt>
                <c:pt idx="11">
                  <c:v>5.981505102040817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E-4AF4-8A50-FC46D57F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621743"/>
        <c:axId val="1608690991"/>
      </c:lineChart>
      <c:catAx>
        <c:axId val="161562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690991"/>
        <c:crosses val="autoZero"/>
        <c:auto val="1"/>
        <c:lblAlgn val="ctr"/>
        <c:lblOffset val="100"/>
        <c:noMultiLvlLbl val="0"/>
      </c:catAx>
      <c:valAx>
        <c:axId val="160869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621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495700</xdr:colOff>
      <xdr:row>5</xdr:row>
      <xdr:rowOff>122405</xdr:rowOff>
    </xdr:from>
    <xdr:to>
      <xdr:col>11</xdr:col>
      <xdr:colOff>0</xdr:colOff>
      <xdr:row>23</xdr:row>
      <xdr:rowOff>77931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1C7D22E-159B-47BE-AC47-F897894C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9249B7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C11E-3492-4B0D-9285-B10436F8388B}">
  <sheetPr codeName="Feuil2"/>
  <dimension ref="A1:K56"/>
  <sheetViews>
    <sheetView showGridLines="0" tabSelected="1" topLeftCell="A25" zoomScaleNormal="100" workbookViewId="0">
      <selection activeCell="D70" sqref="D70"/>
    </sheetView>
  </sheetViews>
  <sheetFormatPr baseColWidth="10" defaultColWidth="10.85546875" defaultRowHeight="12.75" x14ac:dyDescent="0.2"/>
  <cols>
    <col min="1" max="1" width="2.7109375" style="13" customWidth="1"/>
    <col min="2" max="2" width="43.28515625" style="13" bestFit="1" customWidth="1"/>
    <col min="3" max="8" width="20.140625" style="13" customWidth="1"/>
    <col min="9" max="10" width="3.5703125" style="13" customWidth="1"/>
    <col min="11" max="11" width="26.85546875" style="13" bestFit="1" customWidth="1"/>
    <col min="12" max="12" width="3.140625" style="13" customWidth="1"/>
    <col min="13" max="16384" width="10.85546875" style="13"/>
  </cols>
  <sheetData>
    <row r="1" spans="2:11" ht="13.5" thickBot="1" x14ac:dyDescent="0.25"/>
    <row r="2" spans="2:11" ht="15.75" thickBot="1" x14ac:dyDescent="0.3">
      <c r="B2" s="70" t="s">
        <v>10</v>
      </c>
      <c r="C2" s="71" t="s">
        <v>102</v>
      </c>
      <c r="D2" s="69"/>
      <c r="E2" s="43"/>
      <c r="I2" s="15"/>
      <c r="J2" s="16"/>
      <c r="K2" s="17" t="s">
        <v>78</v>
      </c>
    </row>
    <row r="3" spans="2:11" ht="13.5" thickBot="1" x14ac:dyDescent="0.25">
      <c r="B3" s="72" t="s">
        <v>0</v>
      </c>
      <c r="C3" s="86">
        <v>1</v>
      </c>
      <c r="D3" s="68"/>
      <c r="I3" s="14"/>
      <c r="J3" s="18"/>
      <c r="K3" s="17" t="s">
        <v>79</v>
      </c>
    </row>
    <row r="4" spans="2:11" ht="13.5" thickBot="1" x14ac:dyDescent="0.25"/>
    <row r="5" spans="2:11" ht="13.5" thickBot="1" x14ac:dyDescent="0.25">
      <c r="C5" s="77" t="s">
        <v>88</v>
      </c>
      <c r="D5" s="238" t="s">
        <v>89</v>
      </c>
    </row>
    <row r="6" spans="2:11" x14ac:dyDescent="0.2">
      <c r="B6" s="73" t="s">
        <v>17</v>
      </c>
      <c r="C6" s="234">
        <v>251</v>
      </c>
      <c r="D6" s="239"/>
    </row>
    <row r="7" spans="2:11" x14ac:dyDescent="0.2">
      <c r="B7" s="75" t="s">
        <v>81</v>
      </c>
      <c r="C7" s="235">
        <v>25</v>
      </c>
      <c r="D7" s="240">
        <f>C7*$C$14</f>
        <v>8.6458333333333339</v>
      </c>
    </row>
    <row r="8" spans="2:11" x14ac:dyDescent="0.2">
      <c r="B8" s="75" t="s">
        <v>85</v>
      </c>
      <c r="C8" s="236">
        <v>30</v>
      </c>
      <c r="D8" s="79">
        <f>C8*$C$14</f>
        <v>10.375000000000002</v>
      </c>
    </row>
    <row r="9" spans="2:11" ht="13.5" thickBot="1" x14ac:dyDescent="0.25">
      <c r="B9" s="76" t="s">
        <v>18</v>
      </c>
      <c r="C9" s="237">
        <f>C6-C7-C8</f>
        <v>196</v>
      </c>
      <c r="D9" s="241"/>
    </row>
    <row r="10" spans="2:11" ht="13.5" thickBot="1" x14ac:dyDescent="0.25">
      <c r="B10" s="68"/>
      <c r="C10" s="68"/>
      <c r="D10" s="74"/>
    </row>
    <row r="11" spans="2:11" ht="13.5" thickBot="1" x14ac:dyDescent="0.25">
      <c r="B11" s="68"/>
      <c r="C11" s="77" t="s">
        <v>39</v>
      </c>
      <c r="D11" s="77" t="s">
        <v>9</v>
      </c>
    </row>
    <row r="12" spans="2:11" x14ac:dyDescent="0.2">
      <c r="B12" s="78" t="s">
        <v>87</v>
      </c>
      <c r="C12" s="133">
        <f>D12/24</f>
        <v>78.158333333333331</v>
      </c>
      <c r="D12" s="232">
        <v>1875.8</v>
      </c>
    </row>
    <row r="13" spans="2:11" x14ac:dyDescent="0.2">
      <c r="B13" s="80" t="s">
        <v>82</v>
      </c>
      <c r="C13" s="133">
        <f>C12*C3</f>
        <v>78.158333333333331</v>
      </c>
      <c r="D13" s="232">
        <f>D12*C3</f>
        <v>1875.8</v>
      </c>
    </row>
    <row r="14" spans="2:11" x14ac:dyDescent="0.2">
      <c r="B14" s="80" t="s">
        <v>16</v>
      </c>
      <c r="C14" s="133">
        <f>D14/24</f>
        <v>0.34583333333333338</v>
      </c>
      <c r="D14" s="232">
        <f>(8.3*C3)</f>
        <v>8.3000000000000007</v>
      </c>
    </row>
    <row r="15" spans="2:11" x14ac:dyDescent="0.2">
      <c r="B15" s="80" t="s">
        <v>84</v>
      </c>
      <c r="C15" s="133">
        <f>C16*5</f>
        <v>1.9938350340136055</v>
      </c>
      <c r="D15" s="232">
        <f>D16*5</f>
        <v>47.852040816326529</v>
      </c>
    </row>
    <row r="16" spans="2:11" ht="13.5" thickBot="1" x14ac:dyDescent="0.25">
      <c r="B16" s="81" t="s">
        <v>83</v>
      </c>
      <c r="C16" s="134">
        <f>D16/24</f>
        <v>0.39876700680272109</v>
      </c>
      <c r="D16" s="233">
        <f>D13/C9</f>
        <v>9.5704081632653057</v>
      </c>
    </row>
    <row r="17" spans="2:10" ht="13.5" thickBot="1" x14ac:dyDescent="0.25">
      <c r="B17" s="68"/>
      <c r="C17" s="68"/>
      <c r="D17" s="19"/>
    </row>
    <row r="18" spans="2:10" ht="13.5" thickBot="1" x14ac:dyDescent="0.25">
      <c r="B18" s="68"/>
      <c r="C18" s="77" t="s">
        <v>6</v>
      </c>
      <c r="D18" s="111" t="s">
        <v>34</v>
      </c>
    </row>
    <row r="19" spans="2:10" x14ac:dyDescent="0.2">
      <c r="B19" s="83" t="s">
        <v>36</v>
      </c>
      <c r="C19" s="112">
        <f>F39</f>
        <v>0</v>
      </c>
      <c r="D19" s="116"/>
    </row>
    <row r="20" spans="2:10" x14ac:dyDescent="0.2">
      <c r="B20" s="84" t="s">
        <v>37</v>
      </c>
      <c r="C20" s="113">
        <f>G39</f>
        <v>0</v>
      </c>
      <c r="D20" s="114"/>
    </row>
    <row r="21" spans="2:10" x14ac:dyDescent="0.2">
      <c r="B21" s="84" t="s">
        <v>38</v>
      </c>
      <c r="C21" s="113">
        <f>H39</f>
        <v>0</v>
      </c>
      <c r="D21" s="79">
        <f>(D7+D8)-C21</f>
        <v>19.020833333333336</v>
      </c>
    </row>
    <row r="22" spans="2:10" ht="13.5" thickBot="1" x14ac:dyDescent="0.25">
      <c r="B22" s="85" t="s">
        <v>77</v>
      </c>
      <c r="C22" s="115">
        <f>C19+C20</f>
        <v>0</v>
      </c>
      <c r="D22" s="82">
        <f>C13-C24-C22</f>
        <v>78.158333333333331</v>
      </c>
    </row>
    <row r="23" spans="2:10" ht="13.5" thickBot="1" x14ac:dyDescent="0.25"/>
    <row r="24" spans="2:10" ht="13.5" thickBot="1" x14ac:dyDescent="0.25">
      <c r="B24" s="72" t="s">
        <v>45</v>
      </c>
      <c r="C24" s="87"/>
    </row>
    <row r="25" spans="2:10" ht="13.5" thickBot="1" x14ac:dyDescent="0.25"/>
    <row r="26" spans="2:10" ht="51.75" thickBot="1" x14ac:dyDescent="0.25">
      <c r="C26" s="68"/>
      <c r="D26" s="118" t="s">
        <v>41</v>
      </c>
      <c r="E26" s="119" t="s">
        <v>86</v>
      </c>
      <c r="F26" s="119" t="s">
        <v>42</v>
      </c>
      <c r="G26" s="119" t="s">
        <v>100</v>
      </c>
      <c r="H26" s="120" t="s">
        <v>38</v>
      </c>
    </row>
    <row r="27" spans="2:10" x14ac:dyDescent="0.2">
      <c r="C27" s="121" t="s">
        <v>19</v>
      </c>
      <c r="D27" s="129">
        <f t="shared" ref="D27:D38" si="0">$C$13/12</f>
        <v>6.5131944444444443</v>
      </c>
      <c r="E27" s="127">
        <f>'Jan25'!R34</f>
        <v>7.9753401360544238</v>
      </c>
      <c r="F27" s="79">
        <f>'Jan25'!N34</f>
        <v>0</v>
      </c>
      <c r="G27" s="127">
        <f>'Jan25'!O34</f>
        <v>0</v>
      </c>
      <c r="H27" s="129">
        <f>'Jan25'!P34</f>
        <v>0</v>
      </c>
      <c r="J27" s="67"/>
    </row>
    <row r="28" spans="2:10" x14ac:dyDescent="0.2">
      <c r="C28" s="122" t="s">
        <v>20</v>
      </c>
      <c r="D28" s="79">
        <f t="shared" si="0"/>
        <v>6.5131944444444443</v>
      </c>
      <c r="E28" s="117">
        <f>'Fev25'!R31</f>
        <v>5.981505102040817</v>
      </c>
      <c r="F28" s="79">
        <f>'Fev25'!N31</f>
        <v>0</v>
      </c>
      <c r="G28" s="117">
        <f>'Fev25'!O31</f>
        <v>0</v>
      </c>
      <c r="H28" s="79">
        <f>'Fev25'!P31</f>
        <v>0</v>
      </c>
      <c r="J28" s="67"/>
    </row>
    <row r="29" spans="2:10" x14ac:dyDescent="0.2">
      <c r="C29" s="122" t="s">
        <v>21</v>
      </c>
      <c r="D29" s="79">
        <f t="shared" si="0"/>
        <v>6.5131944444444443</v>
      </c>
      <c r="E29" s="117">
        <f>'Mar25'!R34</f>
        <v>8.3741071428571452</v>
      </c>
      <c r="F29" s="79">
        <f>'Mar25'!N34</f>
        <v>0</v>
      </c>
      <c r="G29" s="117">
        <f>'Mar25'!O34</f>
        <v>0</v>
      </c>
      <c r="H29" s="79">
        <f>'Mar25'!P34</f>
        <v>0</v>
      </c>
      <c r="J29" s="67"/>
    </row>
    <row r="30" spans="2:10" x14ac:dyDescent="0.2">
      <c r="C30" s="122" t="s">
        <v>22</v>
      </c>
      <c r="D30" s="79">
        <f t="shared" si="0"/>
        <v>6.5131944444444443</v>
      </c>
      <c r="E30" s="117">
        <f>'Avr25'!R33</f>
        <v>4.7852040816326529</v>
      </c>
      <c r="F30" s="79">
        <f>'Avr25'!N33</f>
        <v>0</v>
      </c>
      <c r="G30" s="117">
        <f>'Avr25'!O33</f>
        <v>0</v>
      </c>
      <c r="H30" s="79">
        <f>'Avr25'!P33</f>
        <v>0</v>
      </c>
      <c r="J30" s="67"/>
    </row>
    <row r="31" spans="2:10" x14ac:dyDescent="0.2">
      <c r="C31" s="122" t="s">
        <v>23</v>
      </c>
      <c r="D31" s="79">
        <f t="shared" si="0"/>
        <v>6.5131944444444443</v>
      </c>
      <c r="E31" s="117">
        <f>'Mai24'!R34</f>
        <v>7.9753401360544238</v>
      </c>
      <c r="F31" s="79">
        <f>'Mai24'!N34</f>
        <v>0</v>
      </c>
      <c r="G31" s="117">
        <f>'Mai24'!O34</f>
        <v>0</v>
      </c>
      <c r="H31" s="79">
        <f>'Mai24'!P34</f>
        <v>0</v>
      </c>
      <c r="J31" s="67"/>
    </row>
    <row r="32" spans="2:10" x14ac:dyDescent="0.2">
      <c r="C32" s="122" t="s">
        <v>24</v>
      </c>
      <c r="D32" s="79">
        <f t="shared" si="0"/>
        <v>6.5131944444444443</v>
      </c>
      <c r="E32" s="117">
        <f>Juin25!R33</f>
        <v>7.9753401360544238</v>
      </c>
      <c r="F32" s="79">
        <f>Juin25!N33</f>
        <v>0</v>
      </c>
      <c r="G32" s="117">
        <f>Juin25!O33</f>
        <v>0</v>
      </c>
      <c r="H32" s="79">
        <f>Juin25!P33</f>
        <v>0</v>
      </c>
      <c r="J32" s="67"/>
    </row>
    <row r="33" spans="1:10" x14ac:dyDescent="0.2">
      <c r="C33" s="122" t="s">
        <v>25</v>
      </c>
      <c r="D33" s="79">
        <f t="shared" si="0"/>
        <v>6.5131944444444443</v>
      </c>
      <c r="E33" s="117">
        <f>Juil25!R34</f>
        <v>1.5950680272108844</v>
      </c>
      <c r="F33" s="79">
        <f>Juil25!N34</f>
        <v>0</v>
      </c>
      <c r="G33" s="117">
        <f>Juil25!O34</f>
        <v>0</v>
      </c>
      <c r="H33" s="79">
        <f>Juil25!P34</f>
        <v>0</v>
      </c>
      <c r="J33" s="67"/>
    </row>
    <row r="34" spans="1:10" x14ac:dyDescent="0.2">
      <c r="C34" s="122" t="s">
        <v>26</v>
      </c>
      <c r="D34" s="79">
        <f t="shared" si="0"/>
        <v>6.5131944444444443</v>
      </c>
      <c r="E34" s="117">
        <f>'Aou25'!R34</f>
        <v>5.981505102040817</v>
      </c>
      <c r="F34" s="79">
        <f>'Aou25'!N34</f>
        <v>0</v>
      </c>
      <c r="G34" s="117">
        <f>'Aou25'!O34</f>
        <v>0</v>
      </c>
      <c r="H34" s="79">
        <f>'Aou25'!P34</f>
        <v>0</v>
      </c>
      <c r="J34" s="67"/>
    </row>
    <row r="35" spans="1:10" x14ac:dyDescent="0.2">
      <c r="C35" s="122" t="s">
        <v>27</v>
      </c>
      <c r="D35" s="79">
        <f t="shared" si="0"/>
        <v>6.5131944444444443</v>
      </c>
      <c r="E35" s="117">
        <f>Sept25!R33</f>
        <v>8.3741071428571452</v>
      </c>
      <c r="F35" s="79">
        <f>Sept25!N33</f>
        <v>0</v>
      </c>
      <c r="G35" s="117">
        <f>Sept25!O33</f>
        <v>0</v>
      </c>
      <c r="H35" s="79">
        <f>Sept25!P33</f>
        <v>0</v>
      </c>
      <c r="J35" s="67"/>
    </row>
    <row r="36" spans="1:10" x14ac:dyDescent="0.2">
      <c r="C36" s="122" t="s">
        <v>28</v>
      </c>
      <c r="D36" s="79">
        <f t="shared" si="0"/>
        <v>6.5131944444444443</v>
      </c>
      <c r="E36" s="117">
        <f>'Oct25'!R34</f>
        <v>5.1839710884353742</v>
      </c>
      <c r="F36" s="79">
        <f>'Oct25'!N34</f>
        <v>0</v>
      </c>
      <c r="G36" s="117">
        <f>'Oct25'!O34</f>
        <v>0</v>
      </c>
      <c r="H36" s="79">
        <f>'Oct25'!P34</f>
        <v>0</v>
      </c>
      <c r="J36" s="67"/>
    </row>
    <row r="37" spans="1:10" x14ac:dyDescent="0.2">
      <c r="C37" s="122" t="s">
        <v>29</v>
      </c>
      <c r="D37" s="79">
        <f t="shared" si="0"/>
        <v>6.5131944444444443</v>
      </c>
      <c r="E37" s="117">
        <f>'Nov25'!R33</f>
        <v>7.9753401360544238</v>
      </c>
      <c r="F37" s="79">
        <f>'Nov25'!N33</f>
        <v>0</v>
      </c>
      <c r="G37" s="117">
        <f>'Nov25'!O33</f>
        <v>0</v>
      </c>
      <c r="H37" s="79">
        <f>'Nov25'!P33</f>
        <v>0</v>
      </c>
      <c r="J37" s="67"/>
    </row>
    <row r="38" spans="1:10" ht="13.5" thickBot="1" x14ac:dyDescent="0.25">
      <c r="C38" s="123" t="s">
        <v>30</v>
      </c>
      <c r="D38" s="82">
        <f t="shared" si="0"/>
        <v>6.5131944444444443</v>
      </c>
      <c r="E38" s="128">
        <f>'Dec25'!R34</f>
        <v>5.981505102040817</v>
      </c>
      <c r="F38" s="82">
        <f>'Dec25'!N34</f>
        <v>0</v>
      </c>
      <c r="G38" s="128">
        <f>'Dec25'!O34</f>
        <v>0</v>
      </c>
      <c r="H38" s="82">
        <f>'Dec25'!P34</f>
        <v>0</v>
      </c>
      <c r="J38" s="67"/>
    </row>
    <row r="39" spans="1:10" ht="13.5" thickBot="1" x14ac:dyDescent="0.25">
      <c r="C39" s="68"/>
      <c r="D39" s="124">
        <f>SUM(D27:D38)</f>
        <v>78.158333333333331</v>
      </c>
      <c r="E39" s="125">
        <f>SUM(E27:E38)</f>
        <v>78.158333333333346</v>
      </c>
      <c r="F39" s="125">
        <f t="shared" ref="F39:H39" si="1">SUM(F27:F38)</f>
        <v>0</v>
      </c>
      <c r="G39" s="125">
        <f t="shared" si="1"/>
        <v>0</v>
      </c>
      <c r="H39" s="126">
        <f t="shared" si="1"/>
        <v>0</v>
      </c>
      <c r="J39" s="110"/>
    </row>
    <row r="41" spans="1:10" hidden="1" x14ac:dyDescent="0.2">
      <c r="A41" s="132"/>
      <c r="B41" s="130" t="s">
        <v>43</v>
      </c>
    </row>
    <row r="42" spans="1:10" hidden="1" x14ac:dyDescent="0.2">
      <c r="A42" s="132"/>
      <c r="B42" s="131" t="s">
        <v>115</v>
      </c>
    </row>
    <row r="43" spans="1:10" hidden="1" x14ac:dyDescent="0.2">
      <c r="A43" s="132"/>
      <c r="B43" s="242" t="s">
        <v>116</v>
      </c>
    </row>
    <row r="44" spans="1:10" hidden="1" x14ac:dyDescent="0.2">
      <c r="A44" s="132"/>
      <c r="B44" s="13" t="s">
        <v>96</v>
      </c>
    </row>
    <row r="45" spans="1:10" hidden="1" x14ac:dyDescent="0.2">
      <c r="A45" s="132"/>
      <c r="B45" s="13" t="s">
        <v>117</v>
      </c>
    </row>
    <row r="46" spans="1:10" hidden="1" x14ac:dyDescent="0.2">
      <c r="A46" s="132"/>
      <c r="B46" s="242" t="s">
        <v>94</v>
      </c>
    </row>
    <row r="47" spans="1:10" hidden="1" x14ac:dyDescent="0.2">
      <c r="A47" s="132"/>
      <c r="B47" s="13" t="s">
        <v>90</v>
      </c>
    </row>
    <row r="48" spans="1:10" hidden="1" x14ac:dyDescent="0.2">
      <c r="A48" s="132"/>
      <c r="B48" s="13" t="s">
        <v>92</v>
      </c>
    </row>
    <row r="49" spans="1:2" hidden="1" x14ac:dyDescent="0.2">
      <c r="A49" s="132"/>
      <c r="B49" s="13" t="s">
        <v>93</v>
      </c>
    </row>
    <row r="50" spans="1:2" hidden="1" x14ac:dyDescent="0.2">
      <c r="A50" s="132"/>
      <c r="B50" s="13" t="s">
        <v>91</v>
      </c>
    </row>
    <row r="51" spans="1:2" hidden="1" x14ac:dyDescent="0.2">
      <c r="A51" s="132"/>
      <c r="B51" s="13" t="s">
        <v>98</v>
      </c>
    </row>
    <row r="52" spans="1:2" hidden="1" x14ac:dyDescent="0.2">
      <c r="A52" s="132"/>
      <c r="B52" s="242" t="s">
        <v>99</v>
      </c>
    </row>
    <row r="53" spans="1:2" hidden="1" x14ac:dyDescent="0.2">
      <c r="A53" s="132"/>
      <c r="B53" s="13" t="s">
        <v>95</v>
      </c>
    </row>
    <row r="54" spans="1:2" hidden="1" x14ac:dyDescent="0.2">
      <c r="A54" s="132"/>
      <c r="B54" s="13" t="s">
        <v>118</v>
      </c>
    </row>
    <row r="55" spans="1:2" hidden="1" x14ac:dyDescent="0.2">
      <c r="A55" s="132"/>
      <c r="B55" s="13" t="s">
        <v>97</v>
      </c>
    </row>
    <row r="56" spans="1:2" hidden="1" x14ac:dyDescent="0.2">
      <c r="A56" s="132"/>
      <c r="B56" s="13" t="s">
        <v>44</v>
      </c>
    </row>
  </sheetData>
  <protectedRanges>
    <protectedRange algorithmName="SHA-512" hashValue="Pek5iW+s/zuKhdyFMf3IdNeN0IT+FkOfTNHOi50xu2poSyptfT2+nLzqc/Yp5PxHmEjGBqwreBiyhmOoBTK0Dg==" saltValue="sAHNgtMTz1GeItZbap0WXg==" spinCount="100000" sqref="B6:C7 B8 B9:C9 B11:D11 B13:D17 D5" name="recap_nonModif"/>
    <protectedRange algorithmName="SHA-512" hashValue="Pek5iW+s/zuKhdyFMf3IdNeN0IT+FkOfTNHOi50xu2poSyptfT2+nLzqc/Yp5PxHmEjGBqwreBiyhmOoBTK0Dg==" saltValue="sAHNgtMTz1GeItZbap0WXg==" spinCount="100000" sqref="D2" name="recap_nonModif_1"/>
  </protectedRange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9868-B2C7-4722-8DFE-14AE22E9BA53}">
  <sheetPr codeName="Feuil9"/>
  <dimension ref="A1:R36"/>
  <sheetViews>
    <sheetView showGridLines="0" zoomScaleNormal="100" workbookViewId="0">
      <selection activeCell="R14" sqref="R14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4.42578125" style="4" customWidth="1"/>
    <col min="19" max="16384" width="10.85546875" style="3"/>
  </cols>
  <sheetData>
    <row r="1" spans="1:18" ht="30.6" customHeight="1" thickBot="1" x14ac:dyDescent="0.3">
      <c r="A1" s="418" t="s">
        <v>109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328" t="s">
        <v>52</v>
      </c>
      <c r="B3" s="331">
        <v>45870</v>
      </c>
      <c r="C3" s="284"/>
      <c r="D3" s="285"/>
      <c r="E3" s="285"/>
      <c r="F3" s="285"/>
      <c r="G3" s="285"/>
      <c r="H3" s="285"/>
      <c r="I3" s="287"/>
      <c r="J3" s="288"/>
      <c r="K3" s="287"/>
      <c r="L3" s="289"/>
      <c r="M3" s="291" t="str">
        <f>IF(SUM((D3-C3),(F3-E3),(H3-G3))=0,IF(I3=1,'Récap. annuel'!$C$14,"-"),SUM((D3-C3),(F3-E3),(H3-G3)))</f>
        <v>-</v>
      </c>
      <c r="N3" s="291" t="str">
        <f>IF(SUM((D3-C3),(F3-E3))=0,"-",SUM((D3-C3),(F3-E3)))</f>
        <v>-</v>
      </c>
      <c r="O3" s="291" t="str">
        <f>IF(I3=1,'Récap. annuel'!$C$14,IF('Aou25'!H3-'Aou25'!G3=0,"-",'Aou25'!H3-'Aou25'!G3))</f>
        <v>-</v>
      </c>
      <c r="P3" s="291" t="str">
        <f>IF(K3=1,'Récap. annuel'!$C$14,IF('Aou25'!L3=1,'Récap. annuel'!$C$14/2,"-"))</f>
        <v>-</v>
      </c>
      <c r="Q3" s="332" t="s">
        <v>40</v>
      </c>
      <c r="R3" s="291" t="s">
        <v>40</v>
      </c>
    </row>
    <row r="4" spans="1:18" x14ac:dyDescent="0.25">
      <c r="A4" s="98" t="s">
        <v>46</v>
      </c>
      <c r="B4" s="35">
        <v>45871</v>
      </c>
      <c r="C4" s="36"/>
      <c r="D4" s="37"/>
      <c r="E4" s="37"/>
      <c r="F4" s="37"/>
      <c r="G4" s="37"/>
      <c r="H4" s="37"/>
      <c r="I4" s="54"/>
      <c r="J4" s="55"/>
      <c r="K4" s="54"/>
      <c r="L4" s="56"/>
      <c r="M4" s="39" t="str">
        <f>IF(SUM((D4-C4),(F4-E4),(H4-G4))=0,IF(I4=1,'Récap. annuel'!$C$14,"-"),SUM((D4-C4),(F4-E4),(H4-G4)))</f>
        <v>-</v>
      </c>
      <c r="N4" s="39" t="str">
        <f t="shared" ref="N4:N33" si="0">IF(SUM((D4-C4),(F4-E4))=0,"-",SUM((D4-C4),(F4-E4)))</f>
        <v>-</v>
      </c>
      <c r="O4" s="39" t="str">
        <f>IF(I4=1,'Récap. annuel'!$C$14,IF('Aou25'!H4-'Aou25'!G4=0,"-",'Aou25'!H4-'Aou25'!G4))</f>
        <v>-</v>
      </c>
      <c r="P4" s="39" t="str">
        <f>IF(K4=1,'Récap. annuel'!$C$14,IF('Aou25'!L4=1,'Récap. annuel'!$C$14/2,"-"))</f>
        <v>-</v>
      </c>
      <c r="Q4" s="150" t="str">
        <f>IF(OR(A4="sam.",A4="dim.",A4=""),"-",'Récap. annuel'!$C$14)</f>
        <v>-</v>
      </c>
      <c r="R4" s="39" t="s">
        <v>40</v>
      </c>
    </row>
    <row r="5" spans="1:18" x14ac:dyDescent="0.25">
      <c r="A5" s="98" t="s">
        <v>47</v>
      </c>
      <c r="B5" s="35">
        <v>45872</v>
      </c>
      <c r="C5" s="36"/>
      <c r="D5" s="37"/>
      <c r="E5" s="37"/>
      <c r="F5" s="37"/>
      <c r="G5" s="37"/>
      <c r="H5" s="37"/>
      <c r="I5" s="54"/>
      <c r="J5" s="55"/>
      <c r="K5" s="54"/>
      <c r="L5" s="56"/>
      <c r="M5" s="39" t="str">
        <f>IF(SUM((D5-C5),(F5-E5),(H5-G5))=0,IF(I5=1,'Récap. annuel'!$C$14,"-"),SUM((D5-C5),(F5-E5),(H5-G5)))</f>
        <v>-</v>
      </c>
      <c r="N5" s="39" t="str">
        <f t="shared" si="0"/>
        <v>-</v>
      </c>
      <c r="O5" s="39" t="str">
        <f>IF(I5=1,'Récap. annuel'!$C$14,IF('Aou25'!H5-'Aou25'!G5=0,"-",'Aou25'!H5-'Aou25'!G5))</f>
        <v>-</v>
      </c>
      <c r="P5" s="39" t="str">
        <f>IF(K5=1,'Récap. annuel'!$C$14,IF('Aou25'!L5=1,'Récap. annuel'!$C$14/2,"-"))</f>
        <v>-</v>
      </c>
      <c r="Q5" s="150" t="str">
        <f>IF(OR(A5="sam.",A5="dim.",A5=""),"-",'Récap. annuel'!$C$14)</f>
        <v>-</v>
      </c>
      <c r="R5" s="39" t="s">
        <v>40</v>
      </c>
    </row>
    <row r="6" spans="1:18" x14ac:dyDescent="0.25">
      <c r="A6" s="100" t="s">
        <v>48</v>
      </c>
      <c r="B6" s="10">
        <v>45873</v>
      </c>
      <c r="C6" s="151"/>
      <c r="D6" s="145"/>
      <c r="E6" s="145"/>
      <c r="F6" s="145"/>
      <c r="G6" s="145"/>
      <c r="H6" s="145"/>
      <c r="I6" s="146"/>
      <c r="J6" s="146"/>
      <c r="K6" s="146"/>
      <c r="L6" s="147"/>
      <c r="M6" s="29" t="str">
        <f>IF(SUM((D6-C6),(F6-E6),(H6-G6))=0,IF(I6=1,'Récap. annuel'!$C$14,"-"),SUM((D6-C6),(F6-E6),(H6-G6)))</f>
        <v>-</v>
      </c>
      <c r="N6" s="185" t="str">
        <f t="shared" si="0"/>
        <v>-</v>
      </c>
      <c r="O6" s="185" t="str">
        <f>IF(I6=1,'Récap. annuel'!$C$14,IF('Aou25'!H6-'Aou25'!G6=0,"-",'Aou25'!H6-'Aou25'!G6))</f>
        <v>-</v>
      </c>
      <c r="P6" s="185" t="str">
        <f>IF(K6=1,'Récap. annuel'!$C$14,IF('Aou25'!L6=1,'Récap. annuel'!$C$14/2,"-"))</f>
        <v>-</v>
      </c>
      <c r="Q6" s="148">
        <f>IF(OR(A6="sam.",A6="dim.",A6=""),"-",'Récap. annuel'!$C$14)</f>
        <v>0.34583333333333338</v>
      </c>
      <c r="R6" s="25" t="s">
        <v>40</v>
      </c>
    </row>
    <row r="7" spans="1:18" x14ac:dyDescent="0.25">
      <c r="A7" s="99" t="s">
        <v>49</v>
      </c>
      <c r="B7" s="6">
        <v>45874</v>
      </c>
      <c r="C7" s="278"/>
      <c r="D7" s="279"/>
      <c r="E7" s="279"/>
      <c r="F7" s="279"/>
      <c r="G7" s="279"/>
      <c r="H7" s="279"/>
      <c r="I7" s="280"/>
      <c r="J7" s="308"/>
      <c r="K7" s="280"/>
      <c r="L7" s="281"/>
      <c r="M7" s="25" t="str">
        <f>IF(SUM((D7-C7),(F7-E7),(H7-G7))=0,IF(I7=1,'Récap. annuel'!$C$14,"-"),SUM((D7-C7),(F7-E7),(H7-G7)))</f>
        <v>-</v>
      </c>
      <c r="N7" s="302" t="str">
        <f t="shared" si="0"/>
        <v>-</v>
      </c>
      <c r="O7" s="302" t="str">
        <f>IF(I7=1,'Récap. annuel'!$C$14,IF('Aou25'!H7-'Aou25'!G7=0,"-",'Aou25'!H7-'Aou25'!G7))</f>
        <v>-</v>
      </c>
      <c r="P7" s="302" t="str">
        <f>IF(K7=1,'Récap. annuel'!$C$14,IF('Aou25'!L7=1,'Récap. annuel'!$C$14/2,"-"))</f>
        <v>-</v>
      </c>
      <c r="Q7" s="149">
        <f>IF(OR(A7="sam.",A7="dim.",A7=""),"-",'Récap. annuel'!$C$14)</f>
        <v>0.34583333333333338</v>
      </c>
      <c r="R7" s="30" t="s">
        <v>40</v>
      </c>
    </row>
    <row r="8" spans="1:18" x14ac:dyDescent="0.25">
      <c r="A8" s="100" t="s">
        <v>50</v>
      </c>
      <c r="B8" s="10">
        <v>45875</v>
      </c>
      <c r="C8" s="151"/>
      <c r="D8" s="145"/>
      <c r="E8" s="145"/>
      <c r="F8" s="145"/>
      <c r="G8" s="145"/>
      <c r="H8" s="145"/>
      <c r="I8" s="146"/>
      <c r="J8" s="146"/>
      <c r="K8" s="146"/>
      <c r="L8" s="147"/>
      <c r="M8" s="29" t="str">
        <f>IF(SUM((D8-C8),(F8-E8),(H8-G8))=0,IF(I8=1,'Récap. annuel'!$C$14,"-"),SUM((D8-C8),(F8-E8),(H8-G8)))</f>
        <v>-</v>
      </c>
      <c r="N8" s="185" t="str">
        <f t="shared" si="0"/>
        <v>-</v>
      </c>
      <c r="O8" s="185" t="str">
        <f>IF(I8=1,'Récap. annuel'!$C$14,IF('Aou25'!H8-'Aou25'!G8=0,"-",'Aou25'!H8-'Aou25'!G8))</f>
        <v>-</v>
      </c>
      <c r="P8" s="185" t="str">
        <f>IF(K8=1,'Récap. annuel'!$C$14,IF('Aou25'!L8=1,'Récap. annuel'!$C$14/2,"-"))</f>
        <v>-</v>
      </c>
      <c r="Q8" s="148">
        <f>IF(OR(A8="sam.",A8="dim.",A8=""),"-",'Récap. annuel'!$C$14)</f>
        <v>0.34583333333333338</v>
      </c>
      <c r="R8" s="25" t="s">
        <v>40</v>
      </c>
    </row>
    <row r="9" spans="1:18" x14ac:dyDescent="0.25">
      <c r="A9" s="99" t="s">
        <v>51</v>
      </c>
      <c r="B9" s="6">
        <v>45876</v>
      </c>
      <c r="C9" s="278"/>
      <c r="D9" s="279"/>
      <c r="E9" s="279"/>
      <c r="F9" s="279"/>
      <c r="G9" s="279"/>
      <c r="H9" s="279"/>
      <c r="I9" s="280"/>
      <c r="J9" s="308"/>
      <c r="K9" s="280"/>
      <c r="L9" s="281"/>
      <c r="M9" s="25" t="str">
        <f>IF(SUM((D9-C9),(F9-E9),(H9-G9))=0,IF(I9=1,'Récap. annuel'!$C$14,"-"),SUM((D9-C9),(F9-E9),(H9-G9)))</f>
        <v>-</v>
      </c>
      <c r="N9" s="302" t="str">
        <f t="shared" si="0"/>
        <v>-</v>
      </c>
      <c r="O9" s="302" t="str">
        <f>IF(I9=1,'Récap. annuel'!$C$14,IF('Aou25'!H9-'Aou25'!G9=0,"-",'Aou25'!H9-'Aou25'!G9))</f>
        <v>-</v>
      </c>
      <c r="P9" s="302" t="str">
        <f>IF(K9=1,'Récap. annuel'!$C$14,IF('Aou25'!L9=1,'Récap. annuel'!$C$14/2,"-"))</f>
        <v>-</v>
      </c>
      <c r="Q9" s="149">
        <f>IF(OR(A9="sam.",A9="dim.",A9=""),"-",'Récap. annuel'!$C$14)</f>
        <v>0.34583333333333338</v>
      </c>
      <c r="R9" s="30" t="s">
        <v>40</v>
      </c>
    </row>
    <row r="10" spans="1:18" x14ac:dyDescent="0.25">
      <c r="A10" s="100" t="s">
        <v>52</v>
      </c>
      <c r="B10" s="10">
        <v>45877</v>
      </c>
      <c r="C10" s="151"/>
      <c r="D10" s="145"/>
      <c r="E10" s="145"/>
      <c r="F10" s="145"/>
      <c r="G10" s="145"/>
      <c r="H10" s="145"/>
      <c r="I10" s="146"/>
      <c r="J10" s="146"/>
      <c r="K10" s="146"/>
      <c r="L10" s="147"/>
      <c r="M10" s="29" t="str">
        <f>IF(SUM((D10-C10),(F10-E10),(H10-G10))=0,IF(I10=1,'Récap. annuel'!$C$14,"-"),SUM((D10-C10),(F10-E10),(H10-G10)))</f>
        <v>-</v>
      </c>
      <c r="N10" s="185" t="str">
        <f t="shared" si="0"/>
        <v>-</v>
      </c>
      <c r="O10" s="185" t="str">
        <f>IF(I10=1,'Récap. annuel'!$C$14,IF('Aou25'!H10-'Aou25'!G10=0,"-",'Aou25'!H10-'Aou25'!G10))</f>
        <v>-</v>
      </c>
      <c r="P10" s="185" t="str">
        <f>IF(K10=1,'Récap. annuel'!$C$14,IF('Aou25'!L10=1,'Récap. annuel'!$C$14/2,"-"))</f>
        <v>-</v>
      </c>
      <c r="Q10" s="148">
        <f>IF(OR(A10="sam.",A10="dim.",A10=""),"-",'Récap. annuel'!$C$14)</f>
        <v>0.34583333333333338</v>
      </c>
      <c r="R10" s="25" t="s">
        <v>40</v>
      </c>
    </row>
    <row r="11" spans="1:18" x14ac:dyDescent="0.25">
      <c r="A11" s="98" t="s">
        <v>46</v>
      </c>
      <c r="B11" s="35">
        <v>45878</v>
      </c>
      <c r="C11" s="36"/>
      <c r="D11" s="37"/>
      <c r="E11" s="37"/>
      <c r="F11" s="37"/>
      <c r="G11" s="37"/>
      <c r="H11" s="37"/>
      <c r="I11" s="54"/>
      <c r="J11" s="55"/>
      <c r="K11" s="54"/>
      <c r="L11" s="56"/>
      <c r="M11" s="39" t="str">
        <f>IF(SUM((D11-C11),(F11-E11),(H11-G11))=0,IF(I11=1,'Récap. annuel'!$C$14,"-"),SUM((D11-C11),(F11-E11),(H11-G11)))</f>
        <v>-</v>
      </c>
      <c r="N11" s="39" t="str">
        <f t="shared" si="0"/>
        <v>-</v>
      </c>
      <c r="O11" s="39" t="str">
        <f>IF(I11=1,'Récap. annuel'!$C$14,IF('Aou25'!H11-'Aou25'!G11=0,"-",'Aou25'!H11-'Aou25'!G11))</f>
        <v>-</v>
      </c>
      <c r="P11" s="39" t="str">
        <f>IF(K11=1,'Récap. annuel'!$C$14,IF('Aou25'!L11=1,'Récap. annuel'!$C$14/2,"-"))</f>
        <v>-</v>
      </c>
      <c r="Q11" s="150" t="str">
        <f>IF(OR(A11="sam.",A11="dim.",A11=""),"-",'Récap. annuel'!$C$14)</f>
        <v>-</v>
      </c>
      <c r="R11" s="39" t="s">
        <v>40</v>
      </c>
    </row>
    <row r="12" spans="1:18" x14ac:dyDescent="0.25">
      <c r="A12" s="98" t="s">
        <v>47</v>
      </c>
      <c r="B12" s="35">
        <v>45879</v>
      </c>
      <c r="C12" s="36"/>
      <c r="D12" s="37"/>
      <c r="E12" s="37"/>
      <c r="F12" s="37"/>
      <c r="G12" s="37"/>
      <c r="H12" s="37"/>
      <c r="I12" s="54"/>
      <c r="J12" s="55"/>
      <c r="K12" s="54"/>
      <c r="L12" s="56"/>
      <c r="M12" s="39" t="str">
        <f>IF(SUM((D12-C12),(F12-E12),(H12-G12))=0,IF(I12=1,'Récap. annuel'!$C$14,"-"),SUM((D12-C12),(F12-E12),(H12-G12)))</f>
        <v>-</v>
      </c>
      <c r="N12" s="39" t="str">
        <f t="shared" si="0"/>
        <v>-</v>
      </c>
      <c r="O12" s="39" t="str">
        <f>IF(I12=1,'Récap. annuel'!$C$14,IF('Aou25'!H12-'Aou25'!G12=0,"-",'Aou25'!H12-'Aou25'!G12))</f>
        <v>-</v>
      </c>
      <c r="P12" s="39" t="str">
        <f>IF(K12=1,'Récap. annuel'!$C$14,IF('Aou25'!L12=1,'Récap. annuel'!$C$14/2,"-"))</f>
        <v>-</v>
      </c>
      <c r="Q12" s="150" t="str">
        <f>IF(OR(A12="sam.",A12="dim.",A12=""),"-",'Récap. annuel'!$C$14)</f>
        <v>-</v>
      </c>
      <c r="R12" s="39" t="s">
        <v>40</v>
      </c>
    </row>
    <row r="13" spans="1:18" x14ac:dyDescent="0.25">
      <c r="A13" s="100" t="s">
        <v>48</v>
      </c>
      <c r="B13" s="10">
        <v>45880</v>
      </c>
      <c r="C13" s="23"/>
      <c r="D13" s="24"/>
      <c r="E13" s="24"/>
      <c r="F13" s="24"/>
      <c r="G13" s="24"/>
      <c r="H13" s="24"/>
      <c r="I13" s="48"/>
      <c r="J13" s="48"/>
      <c r="K13" s="48"/>
      <c r="L13" s="50"/>
      <c r="M13" s="29" t="str">
        <f>IF(SUM((D13-C13),(F13-E13),(H13-G13))=0,IF(I13=1,'Récap. annuel'!$C$14,"-"),SUM((D13-C13),(F13-E13),(H13-G13)))</f>
        <v>-</v>
      </c>
      <c r="N13" s="185" t="str">
        <f t="shared" si="0"/>
        <v>-</v>
      </c>
      <c r="O13" s="185" t="str">
        <f>IF(I13=1,'Récap. annuel'!$C$14,IF('Aou25'!H13-'Aou25'!G13=0,"-",'Aou25'!H13-'Aou25'!G13))</f>
        <v>-</v>
      </c>
      <c r="P13" s="185" t="str">
        <f>IF(K13=1,'Récap. annuel'!$C$14,IF('Aou25'!L13=1,'Récap. annuel'!$C$14/2,"-"))</f>
        <v>-</v>
      </c>
      <c r="Q13" s="148">
        <f>IF(OR(A13="sam.",A13="dim.",A13=""),"-",'Récap. annuel'!$C$14)</f>
        <v>0.34583333333333338</v>
      </c>
      <c r="R13" s="25">
        <f>IF(OR(A13="sam.",A13="dim."),"-",'Récap. annuel'!$C$16)</f>
        <v>0.39876700680272109</v>
      </c>
    </row>
    <row r="14" spans="1:18" x14ac:dyDescent="0.25">
      <c r="A14" s="99" t="s">
        <v>49</v>
      </c>
      <c r="B14" s="6">
        <v>45881</v>
      </c>
      <c r="C14" s="179"/>
      <c r="D14" s="180"/>
      <c r="E14" s="180"/>
      <c r="F14" s="180"/>
      <c r="G14" s="180"/>
      <c r="H14" s="180"/>
      <c r="I14" s="181"/>
      <c r="J14" s="182"/>
      <c r="K14" s="181"/>
      <c r="L14" s="183"/>
      <c r="M14" s="25" t="str">
        <f>IF(SUM((D14-C14),(F14-E14),(H14-G14))=0,IF(I14=1,'Récap. annuel'!$C$14,"-"),SUM((D14-C14),(F14-E14),(H14-G14)))</f>
        <v>-</v>
      </c>
      <c r="N14" s="302" t="str">
        <f t="shared" si="0"/>
        <v>-</v>
      </c>
      <c r="O14" s="302" t="str">
        <f>IF(I14=1,'Récap. annuel'!$C$14,IF('Aou25'!H14-'Aou25'!G14=0,"-",'Aou25'!H14-'Aou25'!G14))</f>
        <v>-</v>
      </c>
      <c r="P14" s="302" t="str">
        <f>IF(K14=1,'Récap. annuel'!$C$14,IF('Aou25'!L14=1,'Récap. annuel'!$C$14/2,"-"))</f>
        <v>-</v>
      </c>
      <c r="Q14" s="149">
        <f>IF(OR(A14="sam.",A14="dim.",A14=""),"-",'Récap. annuel'!$C$14)</f>
        <v>0.34583333333333338</v>
      </c>
      <c r="R14" s="30">
        <f>IF(OR(A14="sam.",A14="dim."),"-",'Récap. annuel'!$C$16)</f>
        <v>0.39876700680272109</v>
      </c>
    </row>
    <row r="15" spans="1:18" x14ac:dyDescent="0.25">
      <c r="A15" s="100" t="s">
        <v>50</v>
      </c>
      <c r="B15" s="10">
        <v>45882</v>
      </c>
      <c r="C15" s="23"/>
      <c r="D15" s="24"/>
      <c r="E15" s="24"/>
      <c r="F15" s="24"/>
      <c r="G15" s="24"/>
      <c r="H15" s="24"/>
      <c r="I15" s="48"/>
      <c r="J15" s="48"/>
      <c r="K15" s="48"/>
      <c r="L15" s="50"/>
      <c r="M15" s="29" t="str">
        <f>IF(SUM((D15-C15),(F15-E15),(H15-G15))=0,IF(I15=1,'Récap. annuel'!$C$14,"-"),SUM((D15-C15),(F15-E15),(H15-G15)))</f>
        <v>-</v>
      </c>
      <c r="N15" s="185" t="str">
        <f t="shared" si="0"/>
        <v>-</v>
      </c>
      <c r="O15" s="185" t="str">
        <f>IF(I15=1,'Récap. annuel'!$C$14,IF('Aou25'!H15-'Aou25'!G15=0,"-",'Aou25'!H15-'Aou25'!G15))</f>
        <v>-</v>
      </c>
      <c r="P15" s="185" t="str">
        <f>IF(K15=1,'Récap. annuel'!$C$14,IF('Aou25'!L15=1,'Récap. annuel'!$C$14/2,"-"))</f>
        <v>-</v>
      </c>
      <c r="Q15" s="148">
        <f>IF(OR(A15="sam.",A15="dim.",A15=""),"-",'Récap. annuel'!$C$14)</f>
        <v>0.34583333333333338</v>
      </c>
      <c r="R15" s="25">
        <f>IF(OR(A15="sam.",A15="dim."),"-",'Récap. annuel'!$C$16)</f>
        <v>0.39876700680272109</v>
      </c>
    </row>
    <row r="16" spans="1:18" x14ac:dyDescent="0.25">
      <c r="A16" s="99" t="s">
        <v>51</v>
      </c>
      <c r="B16" s="6">
        <v>45883</v>
      </c>
      <c r="C16" s="179"/>
      <c r="D16" s="180"/>
      <c r="E16" s="180"/>
      <c r="F16" s="180"/>
      <c r="G16" s="180"/>
      <c r="H16" s="180"/>
      <c r="I16" s="181"/>
      <c r="J16" s="182"/>
      <c r="K16" s="181"/>
      <c r="L16" s="183"/>
      <c r="M16" s="25" t="str">
        <f>IF(SUM((D16-C16),(F16-E16),(H16-G16))=0,IF(I16=1,'Récap. annuel'!$C$14,"-"),SUM((D16-C16),(F16-E16),(H16-G16)))</f>
        <v>-</v>
      </c>
      <c r="N16" s="302" t="str">
        <f t="shared" si="0"/>
        <v>-</v>
      </c>
      <c r="O16" s="302" t="str">
        <f>IF(I16=1,'Récap. annuel'!$C$14,IF('Aou25'!H16-'Aou25'!G16=0,"-",'Aou25'!H16-'Aou25'!G16))</f>
        <v>-</v>
      </c>
      <c r="P16" s="302" t="str">
        <f>IF(K16=1,'Récap. annuel'!$C$14,IF('Aou25'!L16=1,'Récap. annuel'!$C$14/2,"-"))</f>
        <v>-</v>
      </c>
      <c r="Q16" s="149">
        <f>IF(OR(A16="sam.",A16="dim.",A16=""),"-",'Récap. annuel'!$C$14)</f>
        <v>0.34583333333333338</v>
      </c>
      <c r="R16" s="30">
        <f>IF(OR(A16="sam.",A16="dim."),"-",'Récap. annuel'!$C$16)</f>
        <v>0.39876700680272109</v>
      </c>
    </row>
    <row r="17" spans="1:18" x14ac:dyDescent="0.25">
      <c r="A17" s="100" t="s">
        <v>52</v>
      </c>
      <c r="B17" s="10">
        <v>45884</v>
      </c>
      <c r="C17" s="23"/>
      <c r="D17" s="24"/>
      <c r="E17" s="24"/>
      <c r="F17" s="24"/>
      <c r="G17" s="24"/>
      <c r="H17" s="24"/>
      <c r="I17" s="48"/>
      <c r="J17" s="48"/>
      <c r="K17" s="48"/>
      <c r="L17" s="50"/>
      <c r="M17" s="29" t="str">
        <f>IF(SUM((D17-C17),(F17-E17),(H17-G17))=0,IF(I17=1,'Récap. annuel'!$C$14,"-"),SUM((D17-C17),(F17-E17),(H17-G17)))</f>
        <v>-</v>
      </c>
      <c r="N17" s="185" t="str">
        <f t="shared" si="0"/>
        <v>-</v>
      </c>
      <c r="O17" s="185" t="str">
        <f>IF(I17=1,'Récap. annuel'!$C$14,IF('Aou25'!H17-'Aou25'!G17=0,"-",'Aou25'!H17-'Aou25'!G17))</f>
        <v>-</v>
      </c>
      <c r="P17" s="185" t="str">
        <f>IF(K17=1,'Récap. annuel'!$C$14,IF('Aou25'!L17=1,'Récap. annuel'!$C$14/2,"-"))</f>
        <v>-</v>
      </c>
      <c r="Q17" s="148">
        <f>IF(OR(A17="sam.",A17="dim.",A17=""),"-",'Récap. annuel'!$C$14)</f>
        <v>0.34583333333333338</v>
      </c>
      <c r="R17" s="25">
        <f>IF(OR(A17="sam.",A17="dim."),"-",'Récap. annuel'!$C$16)</f>
        <v>0.39876700680272109</v>
      </c>
    </row>
    <row r="18" spans="1:18" x14ac:dyDescent="0.25">
      <c r="A18" s="98" t="s">
        <v>46</v>
      </c>
      <c r="B18" s="35">
        <v>45885</v>
      </c>
      <c r="C18" s="36"/>
      <c r="D18" s="37"/>
      <c r="E18" s="37"/>
      <c r="F18" s="37"/>
      <c r="G18" s="37"/>
      <c r="H18" s="37"/>
      <c r="I18" s="54"/>
      <c r="J18" s="55"/>
      <c r="K18" s="54"/>
      <c r="L18" s="56"/>
      <c r="M18" s="39" t="str">
        <f>IF(SUM((D18-C18),(F18-E18),(H18-G18))=0,IF(I18=1,'Récap. annuel'!$C$14,"-"),SUM((D18-C18),(F18-E18),(H18-G18)))</f>
        <v>-</v>
      </c>
      <c r="N18" s="39" t="str">
        <f t="shared" si="0"/>
        <v>-</v>
      </c>
      <c r="O18" s="39" t="str">
        <f>IF(I18=1,'Récap. annuel'!$C$14,IF('Aou25'!H18-'Aou25'!G18=0,"-",'Aou25'!H18-'Aou25'!G18))</f>
        <v>-</v>
      </c>
      <c r="P18" s="39" t="str">
        <f>IF(K18=1,'Récap. annuel'!$C$14,IF('Aou25'!L18=1,'Récap. annuel'!$C$14/2,"-"))</f>
        <v>-</v>
      </c>
      <c r="Q18" s="150" t="str">
        <f>IF(OR(A18="sam.",A18="dim.",A18=""),"-",'Récap. annuel'!$C$14)</f>
        <v>-</v>
      </c>
      <c r="R18" s="39" t="str">
        <f>IF(OR(A18="sam.",A18="dim."),"-",'Récap. annuel'!$C$16)</f>
        <v>-</v>
      </c>
    </row>
    <row r="19" spans="1:18" x14ac:dyDescent="0.25">
      <c r="A19" s="98" t="s">
        <v>47</v>
      </c>
      <c r="B19" s="35">
        <v>45886</v>
      </c>
      <c r="C19" s="139"/>
      <c r="D19" s="135"/>
      <c r="E19" s="135"/>
      <c r="F19" s="135"/>
      <c r="G19" s="135"/>
      <c r="H19" s="135"/>
      <c r="I19" s="136"/>
      <c r="J19" s="167"/>
      <c r="K19" s="136"/>
      <c r="L19" s="137"/>
      <c r="M19" s="39" t="str">
        <f>IF(SUM((D19-C19),(F19-E19),(H19-G19))=0,IF(I19=1,'Récap. annuel'!$C$14,"-"),SUM((D19-C19),(F19-E19),(H19-G19)))</f>
        <v>-</v>
      </c>
      <c r="N19" s="39" t="str">
        <f t="shared" si="0"/>
        <v>-</v>
      </c>
      <c r="O19" s="39" t="str">
        <f>IF(I19=1,'Récap. annuel'!$C$14,IF('Aou25'!H19-'Aou25'!G19=0,"-",'Aou25'!H19-'Aou25'!G19))</f>
        <v>-</v>
      </c>
      <c r="P19" s="39" t="str">
        <f>IF(K19=1,'Récap. annuel'!$C$14,IF('Aou25'!L19=1,'Récap. annuel'!$C$14/2,"-"))</f>
        <v>-</v>
      </c>
      <c r="Q19" s="150" t="str">
        <f>IF(OR(A19="sam.",A19="dim.",A19=""),"-",'Récap. annuel'!$C$14)</f>
        <v>-</v>
      </c>
      <c r="R19" s="39" t="str">
        <f>IF(OR(A19="sam.",A19="dim."),"-",'Récap. annuel'!$C$16)</f>
        <v>-</v>
      </c>
    </row>
    <row r="20" spans="1:18" x14ac:dyDescent="0.25">
      <c r="A20" s="100" t="s">
        <v>48</v>
      </c>
      <c r="B20" s="10">
        <v>45887</v>
      </c>
      <c r="C20" s="23"/>
      <c r="D20" s="24"/>
      <c r="E20" s="24"/>
      <c r="F20" s="24"/>
      <c r="G20" s="24"/>
      <c r="H20" s="24"/>
      <c r="I20" s="48"/>
      <c r="J20" s="48"/>
      <c r="K20" s="48"/>
      <c r="L20" s="50"/>
      <c r="M20" s="29" t="str">
        <f>IF(SUM((D20-C20),(F20-E20),(H20-G20))=0,IF(I20=1,'Récap. annuel'!$C$14,"-"),SUM((D20-C20),(F20-E20),(H20-G20)))</f>
        <v>-</v>
      </c>
      <c r="N20" s="185" t="str">
        <f t="shared" si="0"/>
        <v>-</v>
      </c>
      <c r="O20" s="185" t="str">
        <f>IF(I20=1,'Récap. annuel'!$C$14,IF('Aou25'!H20-'Aou25'!G20=0,"-",'Aou25'!H20-'Aou25'!G20))</f>
        <v>-</v>
      </c>
      <c r="P20" s="185" t="str">
        <f>IF(K20=1,'Récap. annuel'!$C$14,IF('Aou25'!L20=1,'Récap. annuel'!$C$14/2,"-"))</f>
        <v>-</v>
      </c>
      <c r="Q20" s="148">
        <f>IF(OR(A20="sam.",A20="dim.",A20=""),"-",'Récap. annuel'!$C$14)</f>
        <v>0.34583333333333338</v>
      </c>
      <c r="R20" s="25">
        <f>IF(OR(A20="sam.",A20="dim."),"-",'Récap. annuel'!$C$16)</f>
        <v>0.39876700680272109</v>
      </c>
    </row>
    <row r="21" spans="1:18" x14ac:dyDescent="0.25">
      <c r="A21" s="99" t="s">
        <v>49</v>
      </c>
      <c r="B21" s="6">
        <v>45888</v>
      </c>
      <c r="C21" s="179"/>
      <c r="D21" s="180"/>
      <c r="E21" s="180"/>
      <c r="F21" s="180"/>
      <c r="G21" s="180"/>
      <c r="H21" s="180"/>
      <c r="I21" s="181"/>
      <c r="J21" s="182"/>
      <c r="K21" s="181"/>
      <c r="L21" s="183"/>
      <c r="M21" s="25" t="str">
        <f>IF(SUM((D21-C21),(F21-E21),(H21-G21))=0,IF(I21=1,'Récap. annuel'!$C$14,"-"),SUM((D21-C21),(F21-E21),(H21-G21)))</f>
        <v>-</v>
      </c>
      <c r="N21" s="302" t="str">
        <f t="shared" si="0"/>
        <v>-</v>
      </c>
      <c r="O21" s="302" t="str">
        <f>IF(I21=1,'Récap. annuel'!$C$14,IF('Aou25'!H21-'Aou25'!G21=0,"-",'Aou25'!H21-'Aou25'!G21))</f>
        <v>-</v>
      </c>
      <c r="P21" s="302" t="str">
        <f>IF(K21=1,'Récap. annuel'!$C$14,IF('Aou25'!L21=1,'Récap. annuel'!$C$14/2,"-"))</f>
        <v>-</v>
      </c>
      <c r="Q21" s="149">
        <f>IF(OR(A21="sam.",A21="dim.",A21=""),"-",'Récap. annuel'!$C$14)</f>
        <v>0.34583333333333338</v>
      </c>
      <c r="R21" s="30">
        <f>IF(OR(A21="sam.",A21="dim."),"-",'Récap. annuel'!$C$16)</f>
        <v>0.39876700680272109</v>
      </c>
    </row>
    <row r="22" spans="1:18" x14ac:dyDescent="0.25">
      <c r="A22" s="100" t="s">
        <v>50</v>
      </c>
      <c r="B22" s="10">
        <v>45889</v>
      </c>
      <c r="C22" s="23"/>
      <c r="D22" s="24"/>
      <c r="E22" s="24"/>
      <c r="F22" s="24"/>
      <c r="G22" s="24"/>
      <c r="H22" s="24"/>
      <c r="I22" s="48"/>
      <c r="J22" s="48"/>
      <c r="K22" s="48"/>
      <c r="L22" s="50"/>
      <c r="M22" s="29" t="str">
        <f>IF(SUM((D22-C22),(F22-E22),(H22-G22))=0,IF(I22=1,'Récap. annuel'!$C$14,"-"),SUM((D22-C22),(F22-E22),(H22-G22)))</f>
        <v>-</v>
      </c>
      <c r="N22" s="185" t="str">
        <f t="shared" si="0"/>
        <v>-</v>
      </c>
      <c r="O22" s="185" t="str">
        <f>IF(I22=1,'Récap. annuel'!$C$14,IF('Aou25'!H22-'Aou25'!G22=0,"-",'Aou25'!H22-'Aou25'!G22))</f>
        <v>-</v>
      </c>
      <c r="P22" s="185" t="str">
        <f>IF(K22=1,'Récap. annuel'!$C$14,IF('Aou25'!L22=1,'Récap. annuel'!$C$14/2,"-"))</f>
        <v>-</v>
      </c>
      <c r="Q22" s="148">
        <f>IF(OR(A22="sam.",A22="dim.",A22=""),"-",'Récap. annuel'!$C$14)</f>
        <v>0.34583333333333338</v>
      </c>
      <c r="R22" s="25">
        <f>IF(OR(A22="sam.",A22="dim."),"-",'Récap. annuel'!$C$16)</f>
        <v>0.39876700680272109</v>
      </c>
    </row>
    <row r="23" spans="1:18" x14ac:dyDescent="0.25">
      <c r="A23" s="99" t="s">
        <v>51</v>
      </c>
      <c r="B23" s="6">
        <v>45890</v>
      </c>
      <c r="C23" s="179"/>
      <c r="D23" s="180"/>
      <c r="E23" s="180"/>
      <c r="F23" s="180"/>
      <c r="G23" s="180"/>
      <c r="H23" s="180"/>
      <c r="I23" s="181"/>
      <c r="J23" s="182"/>
      <c r="K23" s="181"/>
      <c r="L23" s="183"/>
      <c r="M23" s="25" t="str">
        <f>IF(SUM((D23-C23),(F23-E23),(H23-G23))=0,IF(I23=1,'Récap. annuel'!$C$14,"-"),SUM((D23-C23),(F23-E23),(H23-G23)))</f>
        <v>-</v>
      </c>
      <c r="N23" s="302" t="str">
        <f t="shared" si="0"/>
        <v>-</v>
      </c>
      <c r="O23" s="302" t="str">
        <f>IF(I23=1,'Récap. annuel'!$C$14,IF('Aou25'!H23-'Aou25'!G23=0,"-",'Aou25'!H23-'Aou25'!G23))</f>
        <v>-</v>
      </c>
      <c r="P23" s="302" t="str">
        <f>IF(K23=1,'Récap. annuel'!$C$14,IF('Aou25'!L23=1,'Récap. annuel'!$C$14/2,"-"))</f>
        <v>-</v>
      </c>
      <c r="Q23" s="149">
        <f>IF(OR(A23="sam.",A23="dim.",A23=""),"-",'Récap. annuel'!$C$14)</f>
        <v>0.34583333333333338</v>
      </c>
      <c r="R23" s="30">
        <f>IF(OR(A23="sam.",A23="dim."),"-",'Récap. annuel'!$C$16)</f>
        <v>0.39876700680272109</v>
      </c>
    </row>
    <row r="24" spans="1:18" x14ac:dyDescent="0.25">
      <c r="A24" s="100" t="s">
        <v>52</v>
      </c>
      <c r="B24" s="10">
        <v>45891</v>
      </c>
      <c r="C24" s="23"/>
      <c r="D24" s="24"/>
      <c r="E24" s="24"/>
      <c r="F24" s="24"/>
      <c r="G24" s="24"/>
      <c r="H24" s="24"/>
      <c r="I24" s="48"/>
      <c r="J24" s="48"/>
      <c r="K24" s="48"/>
      <c r="L24" s="50"/>
      <c r="M24" s="29" t="str">
        <f>IF(SUM((D24-C24),(F24-E24),(H24-G24))=0,IF(I24=1,'Récap. annuel'!$C$14,"-"),SUM((D24-C24),(F24-E24),(H24-G24)))</f>
        <v>-</v>
      </c>
      <c r="N24" s="185" t="str">
        <f t="shared" si="0"/>
        <v>-</v>
      </c>
      <c r="O24" s="185" t="str">
        <f>IF(I24=1,'Récap. annuel'!$C$14,IF('Aou25'!H24-'Aou25'!G24=0,"-",'Aou25'!H24-'Aou25'!G24))</f>
        <v>-</v>
      </c>
      <c r="P24" s="185" t="str">
        <f>IF(K24=1,'Récap. annuel'!$C$14,IF('Aou25'!L24=1,'Récap. annuel'!$C$14/2,"-"))</f>
        <v>-</v>
      </c>
      <c r="Q24" s="148">
        <f>IF(OR(A24="sam.",A24="dim.",A24=""),"-",'Récap. annuel'!$C$14)</f>
        <v>0.34583333333333338</v>
      </c>
      <c r="R24" s="25">
        <f>IF(OR(A24="sam.",A24="dim."),"-",'Récap. annuel'!$C$16)</f>
        <v>0.39876700680272109</v>
      </c>
    </row>
    <row r="25" spans="1:18" x14ac:dyDescent="0.25">
      <c r="A25" s="98" t="s">
        <v>46</v>
      </c>
      <c r="B25" s="35">
        <v>45892</v>
      </c>
      <c r="C25" s="36"/>
      <c r="D25" s="37"/>
      <c r="E25" s="37"/>
      <c r="F25" s="37"/>
      <c r="G25" s="37"/>
      <c r="H25" s="37"/>
      <c r="I25" s="54"/>
      <c r="J25" s="55"/>
      <c r="K25" s="54"/>
      <c r="L25" s="56"/>
      <c r="M25" s="39" t="str">
        <f>IF(SUM((D25-C25),(F25-E25),(H25-G25))=0,IF(I25=1,'Récap. annuel'!$C$14,"-"),SUM((D25-C25),(F25-E25),(H25-G25)))</f>
        <v>-</v>
      </c>
      <c r="N25" s="39" t="str">
        <f t="shared" si="0"/>
        <v>-</v>
      </c>
      <c r="O25" s="39" t="str">
        <f>IF(I25=1,'Récap. annuel'!$C$14,IF('Aou25'!H25-'Aou25'!G25=0,"-",'Aou25'!H25-'Aou25'!G25))</f>
        <v>-</v>
      </c>
      <c r="P25" s="39" t="str">
        <f>IF(K25=1,'Récap. annuel'!$C$14,IF('Aou25'!L25=1,'Récap. annuel'!$C$14/2,"-"))</f>
        <v>-</v>
      </c>
      <c r="Q25" s="150" t="str">
        <f>IF(OR(A25="sam.",A25="dim.",A25=""),"-",'Récap. annuel'!$C$14)</f>
        <v>-</v>
      </c>
      <c r="R25" s="39" t="str">
        <f>IF(OR(A25="sam.",A25="dim."),"-",'Récap. annuel'!$C$16)</f>
        <v>-</v>
      </c>
    </row>
    <row r="26" spans="1:18" x14ac:dyDescent="0.25">
      <c r="A26" s="98" t="s">
        <v>47</v>
      </c>
      <c r="B26" s="35">
        <v>45893</v>
      </c>
      <c r="C26" s="139"/>
      <c r="D26" s="135"/>
      <c r="E26" s="135"/>
      <c r="F26" s="135"/>
      <c r="G26" s="135"/>
      <c r="H26" s="135"/>
      <c r="I26" s="136"/>
      <c r="J26" s="167"/>
      <c r="K26" s="136"/>
      <c r="L26" s="137"/>
      <c r="M26" s="39" t="str">
        <f>IF(SUM((D26-C26),(F26-E26),(H26-G26))=0,IF(I26=1,'Récap. annuel'!$C$14,"-"),SUM((D26-C26),(F26-E26),(H26-G26)))</f>
        <v>-</v>
      </c>
      <c r="N26" s="138" t="str">
        <f t="shared" si="0"/>
        <v>-</v>
      </c>
      <c r="O26" s="138" t="str">
        <f>IF(I26=1,'Récap. annuel'!$C$14,IF('Aou25'!H26-'Aou25'!G26=0,"-",'Aou25'!H26-'Aou25'!G26))</f>
        <v>-</v>
      </c>
      <c r="P26" s="138" t="str">
        <f>IF(K26=1,'Récap. annuel'!$C$14,IF('Aou25'!L26=1,'Récap. annuel'!$C$14/2,"-"))</f>
        <v>-</v>
      </c>
      <c r="Q26" s="150" t="str">
        <f>IF(OR(A26="sam.",A26="dim.",A26=""),"-",'Récap. annuel'!$C$14)</f>
        <v>-</v>
      </c>
      <c r="R26" s="39" t="str">
        <f>IF(OR(A26="sam.",A26="dim."),"-",'Récap. annuel'!$C$16)</f>
        <v>-</v>
      </c>
    </row>
    <row r="27" spans="1:18" x14ac:dyDescent="0.25">
      <c r="A27" s="100" t="s">
        <v>48</v>
      </c>
      <c r="B27" s="10">
        <v>45894</v>
      </c>
      <c r="C27" s="23"/>
      <c r="D27" s="24"/>
      <c r="E27" s="24"/>
      <c r="F27" s="24"/>
      <c r="G27" s="24"/>
      <c r="H27" s="24"/>
      <c r="I27" s="48"/>
      <c r="J27" s="48"/>
      <c r="K27" s="48"/>
      <c r="L27" s="50"/>
      <c r="M27" s="29" t="str">
        <f>IF(SUM((D27-C27),(F27-E27),(H27-G27))=0,IF(I27=1,'Récap. annuel'!$C$14,"-"),SUM((D27-C27),(F27-E27),(H27-G27)))</f>
        <v>-</v>
      </c>
      <c r="N27" s="185" t="str">
        <f t="shared" si="0"/>
        <v>-</v>
      </c>
      <c r="O27" s="185" t="str">
        <f>IF(I27=1,'Récap. annuel'!$C$14,IF('Aou25'!H27-'Aou25'!G27=0,"-",'Aou25'!H27-'Aou25'!G27))</f>
        <v>-</v>
      </c>
      <c r="P27" s="185" t="str">
        <f>IF(K27=1,'Récap. annuel'!$C$14,IF('Aou25'!L27=1,'Récap. annuel'!$C$14/2,"-"))</f>
        <v>-</v>
      </c>
      <c r="Q27" s="148">
        <f>IF(OR(A27="sam.",A27="dim.",A27=""),"-",'Récap. annuel'!$C$14)</f>
        <v>0.34583333333333338</v>
      </c>
      <c r="R27" s="25">
        <f>IF(OR(A27="sam.",A27="dim."),"-",'Récap. annuel'!$C$16)</f>
        <v>0.39876700680272109</v>
      </c>
    </row>
    <row r="28" spans="1:18" x14ac:dyDescent="0.25">
      <c r="A28" s="99" t="s">
        <v>49</v>
      </c>
      <c r="B28" s="6">
        <v>45895</v>
      </c>
      <c r="C28" s="179"/>
      <c r="D28" s="180"/>
      <c r="E28" s="180"/>
      <c r="F28" s="180"/>
      <c r="G28" s="180"/>
      <c r="H28" s="180"/>
      <c r="I28" s="181"/>
      <c r="J28" s="182"/>
      <c r="K28" s="181"/>
      <c r="L28" s="183"/>
      <c r="M28" s="25" t="str">
        <f>IF(SUM((D28-C28),(F28-E28),(H28-G28))=0,IF(I28=1,'Récap. annuel'!$C$14,"-"),SUM((D28-C28),(F28-E28),(H28-G28)))</f>
        <v>-</v>
      </c>
      <c r="N28" s="302" t="str">
        <f>IF(SUM((D28-C28),(F28-E28))=0,"-",SUM((D28-C28),(F28-E28)))</f>
        <v>-</v>
      </c>
      <c r="O28" s="302" t="str">
        <f>IF(I28=1,'Récap. annuel'!$C$14,IF('Aou25'!H28-'Aou25'!G28=0,"-",'Aou25'!H28-'Aou25'!G28))</f>
        <v>-</v>
      </c>
      <c r="P28" s="302" t="str">
        <f>IF(K28=1,'Récap. annuel'!$C$14,IF('Aou25'!L28=1,'Récap. annuel'!$C$14/2,"-"))</f>
        <v>-</v>
      </c>
      <c r="Q28" s="149">
        <f>IF(OR(A28="sam.",A28="dim.",A28=""),"-",'Récap. annuel'!$C$14)</f>
        <v>0.34583333333333338</v>
      </c>
      <c r="R28" s="30">
        <f>IF(OR(A28="sam.",A28="dim."),"-",'Récap. annuel'!$C$16)</f>
        <v>0.39876700680272109</v>
      </c>
    </row>
    <row r="29" spans="1:18" x14ac:dyDescent="0.25">
      <c r="A29" s="100" t="s">
        <v>50</v>
      </c>
      <c r="B29" s="10">
        <v>45896</v>
      </c>
      <c r="C29" s="23"/>
      <c r="D29" s="24"/>
      <c r="E29" s="24"/>
      <c r="F29" s="24"/>
      <c r="G29" s="24"/>
      <c r="H29" s="24"/>
      <c r="I29" s="48"/>
      <c r="J29" s="48"/>
      <c r="K29" s="48"/>
      <c r="L29" s="50"/>
      <c r="M29" s="29" t="str">
        <f>IF(SUM((D29-C29),(F29-E29),(H29-G29))=0,IF(I29=1,'Récap. annuel'!$C$14,"-"),SUM((D29-C29),(F29-E29),(H29-G29)))</f>
        <v>-</v>
      </c>
      <c r="N29" s="185" t="str">
        <f t="shared" si="0"/>
        <v>-</v>
      </c>
      <c r="O29" s="185" t="str">
        <f>IF(I29=1,'Récap. annuel'!$C$14,IF('Aou25'!H29-'Aou25'!G29=0,"-",'Aou25'!H29-'Aou25'!G29))</f>
        <v>-</v>
      </c>
      <c r="P29" s="185" t="str">
        <f>IF(K29=1,'Récap. annuel'!$C$14,IF('Aou25'!L29=1,'Récap. annuel'!$C$14/2,"-"))</f>
        <v>-</v>
      </c>
      <c r="Q29" s="148">
        <f>IF(OR(A29="sam.",A29="dim.",A29=""),"-",'Récap. annuel'!$C$14)</f>
        <v>0.34583333333333338</v>
      </c>
      <c r="R29" s="25">
        <f>IF(OR(A29="sam.",A29="dim."),"-",'Récap. annuel'!$C$16)</f>
        <v>0.39876700680272109</v>
      </c>
    </row>
    <row r="30" spans="1:18" x14ac:dyDescent="0.25">
      <c r="A30" s="99" t="s">
        <v>51</v>
      </c>
      <c r="B30" s="6">
        <v>45897</v>
      </c>
      <c r="C30" s="179"/>
      <c r="D30" s="180"/>
      <c r="E30" s="180"/>
      <c r="F30" s="180"/>
      <c r="G30" s="180"/>
      <c r="H30" s="180"/>
      <c r="I30" s="181"/>
      <c r="J30" s="182"/>
      <c r="K30" s="181"/>
      <c r="L30" s="183"/>
      <c r="M30" s="25" t="str">
        <f>IF(SUM((D30-C30),(F30-E30),(H30-G30))=0,IF(I30=1,'Récap. annuel'!$C$14,"-"),SUM((D30-C30),(F30-E30),(H30-G30)))</f>
        <v>-</v>
      </c>
      <c r="N30" s="302" t="str">
        <f t="shared" si="0"/>
        <v>-</v>
      </c>
      <c r="O30" s="302" t="str">
        <f>IF(I30=1,'Récap. annuel'!$C$14,IF('Aou25'!H30-'Aou25'!G30=0,"-",'Aou25'!H30-'Aou25'!G30))</f>
        <v>-</v>
      </c>
      <c r="P30" s="302" t="str">
        <f>IF(K30=1,'Récap. annuel'!$C$14,IF('Aou25'!L30=1,'Récap. annuel'!$C$14/2,"-"))</f>
        <v>-</v>
      </c>
      <c r="Q30" s="149">
        <f>IF(OR(A30="sam.",A30="dim.",A30=""),"-",'Récap. annuel'!$C$14)</f>
        <v>0.34583333333333338</v>
      </c>
      <c r="R30" s="30">
        <f>IF(OR(A30="sam.",A30="dim."),"-",'Récap. annuel'!$C$16)</f>
        <v>0.39876700680272109</v>
      </c>
    </row>
    <row r="31" spans="1:18" x14ac:dyDescent="0.25">
      <c r="A31" s="100" t="s">
        <v>52</v>
      </c>
      <c r="B31" s="10">
        <v>45898</v>
      </c>
      <c r="C31" s="23"/>
      <c r="D31" s="24"/>
      <c r="E31" s="24"/>
      <c r="F31" s="24"/>
      <c r="G31" s="24"/>
      <c r="H31" s="24"/>
      <c r="I31" s="48"/>
      <c r="J31" s="48"/>
      <c r="K31" s="48"/>
      <c r="L31" s="50"/>
      <c r="M31" s="29" t="str">
        <f>IF(SUM((D31-C31),(F31-E31),(H31-G31))=0,IF(I31=1,'Récap. annuel'!$C$14,"-"),SUM((D31-C31),(F31-E31),(H31-G31)))</f>
        <v>-</v>
      </c>
      <c r="N31" s="185" t="str">
        <f t="shared" si="0"/>
        <v>-</v>
      </c>
      <c r="O31" s="185" t="str">
        <f>IF(I31=1,'Récap. annuel'!$C$14,IF('Aou25'!H31-'Aou25'!G31=0,"-",'Aou25'!H31-'Aou25'!G31))</f>
        <v>-</v>
      </c>
      <c r="P31" s="185" t="str">
        <f>IF(K31=1,'Récap. annuel'!$C$14,IF('Aou25'!L31=1,'Récap. annuel'!$C$14/2,"-"))</f>
        <v>-</v>
      </c>
      <c r="Q31" s="148">
        <f>IF(OR(A31="sam.",A31="dim.",A31=""),"-",'Récap. annuel'!$C$14)</f>
        <v>0.34583333333333338</v>
      </c>
      <c r="R31" s="25">
        <f>IF(OR(A31="sam.",A31="dim."),"-",'Récap. annuel'!$C$16)</f>
        <v>0.39876700680272109</v>
      </c>
    </row>
    <row r="32" spans="1:18" x14ac:dyDescent="0.25">
      <c r="A32" s="98" t="s">
        <v>46</v>
      </c>
      <c r="B32" s="35">
        <v>45899</v>
      </c>
      <c r="C32" s="36"/>
      <c r="D32" s="37"/>
      <c r="E32" s="37"/>
      <c r="F32" s="37"/>
      <c r="G32" s="37"/>
      <c r="H32" s="37"/>
      <c r="I32" s="54"/>
      <c r="J32" s="55"/>
      <c r="K32" s="54"/>
      <c r="L32" s="56"/>
      <c r="M32" s="39" t="str">
        <f>IF(SUM((D32-C32),(F32-E32),(H32-G32))=0,IF(I32=1,'Récap. annuel'!$C$14,"-"),SUM((D32-C32),(F32-E32),(H32-G32)))</f>
        <v>-</v>
      </c>
      <c r="N32" s="39" t="str">
        <f t="shared" si="0"/>
        <v>-</v>
      </c>
      <c r="O32" s="39" t="str">
        <f>IF(I32=1,'Récap. annuel'!$C$14,IF('Aou25'!H32-'Aou25'!G32=0,"-",'Aou25'!H32-'Aou25'!G32))</f>
        <v>-</v>
      </c>
      <c r="P32" s="39" t="str">
        <f>IF(K32=1,'Récap. annuel'!$C$14,IF('Aou25'!L32=1,'Récap. annuel'!$C$14/2,"-"))</f>
        <v>-</v>
      </c>
      <c r="Q32" s="150" t="str">
        <f>IF(OR(A32="sam.",A32="dim.",A32=""),"-",'Récap. annuel'!$C$14)</f>
        <v>-</v>
      </c>
      <c r="R32" s="39" t="str">
        <f>IF(OR(A32="sam.",A32="dim."),"-",'Récap. annuel'!$C$16)</f>
        <v>-</v>
      </c>
    </row>
    <row r="33" spans="1:18" ht="15.75" thickBot="1" x14ac:dyDescent="0.3">
      <c r="A33" s="313" t="s">
        <v>47</v>
      </c>
      <c r="B33" s="314">
        <v>45900</v>
      </c>
      <c r="C33" s="334"/>
      <c r="D33" s="335"/>
      <c r="E33" s="335"/>
      <c r="F33" s="335"/>
      <c r="G33" s="335"/>
      <c r="H33" s="335"/>
      <c r="I33" s="336"/>
      <c r="J33" s="337"/>
      <c r="K33" s="336"/>
      <c r="L33" s="338"/>
      <c r="M33" s="40" t="str">
        <f>IF(SUM((D33-C33),(F33-E33),(H33-G33))=0,IF(I33=1,'Récap. annuel'!$C$14,"-"),SUM((D33-C33),(F33-E33),(H33-G33)))</f>
        <v>-</v>
      </c>
      <c r="N33" s="40" t="str">
        <f t="shared" si="0"/>
        <v>-</v>
      </c>
      <c r="O33" s="40" t="str">
        <f>IF(I33=1,'Récap. annuel'!$C$14,IF('Aou25'!H33-'Aou25'!G33=0,"-",'Aou25'!H33-'Aou25'!G33))</f>
        <v>-</v>
      </c>
      <c r="P33" s="40" t="str">
        <f>IF(K33=1,'Récap. annuel'!$C$14,IF('Aou25'!L33=1,'Récap. annuel'!$C$14/2,"-"))</f>
        <v>-</v>
      </c>
      <c r="Q33" s="339" t="str">
        <f>IF(OR(A33="sam.",A33="dim.",A33=""),"-",'Récap. annuel'!$C$14)</f>
        <v>-</v>
      </c>
      <c r="R33" s="40" t="str">
        <f>IF(OR(A33="sam.",A33="dim."),"-",'Récap. annuel'!$C$16)</f>
        <v>-</v>
      </c>
    </row>
    <row r="34" spans="1:18" ht="15.75" thickBot="1" x14ac:dyDescent="0.3">
      <c r="A34" s="333"/>
      <c r="K34" s="423" t="s">
        <v>7</v>
      </c>
      <c r="L34" s="424"/>
      <c r="M34" s="34">
        <f t="shared" ref="M34:R34" si="1">SUM(M3:M33)</f>
        <v>0</v>
      </c>
      <c r="N34" s="34">
        <f t="shared" si="1"/>
        <v>0</v>
      </c>
      <c r="O34" s="34">
        <f t="shared" si="1"/>
        <v>0</v>
      </c>
      <c r="P34" s="34">
        <f t="shared" si="1"/>
        <v>0</v>
      </c>
      <c r="Q34" s="32">
        <f t="shared" si="1"/>
        <v>6.9166666666666652</v>
      </c>
      <c r="R34" s="340">
        <f t="shared" si="1"/>
        <v>5.981505102040817</v>
      </c>
    </row>
    <row r="35" spans="1:18" ht="15.75" thickBot="1" x14ac:dyDescent="0.3">
      <c r="K35" s="423" t="s">
        <v>15</v>
      </c>
      <c r="L35" s="425"/>
      <c r="M35" s="11">
        <f>Juil25!M35-(SUM(SUM('Aou25'!K3:K33),SUM('Aou25'!L3:L33)/2))</f>
        <v>55</v>
      </c>
      <c r="N35" s="44"/>
      <c r="O35" s="44"/>
      <c r="P35" s="44"/>
    </row>
    <row r="36" spans="1:18" ht="15.75" thickBot="1" x14ac:dyDescent="0.3">
      <c r="K36" s="423" t="s">
        <v>14</v>
      </c>
      <c r="L36" s="425"/>
      <c r="M36" s="12">
        <f>SUM(SUMIF(G3:G33,"&lt;&gt;",O3:O33),SUMIF(I3:I33,"&lt;&gt;",O3:O33))</f>
        <v>0</v>
      </c>
      <c r="N36" s="45"/>
      <c r="O36" s="45"/>
      <c r="P36" s="45"/>
    </row>
  </sheetData>
  <protectedRanges>
    <protectedRange algorithmName="SHA-512" hashValue="2QImkUwPol4+H0cOE67zGKRncYVWhzyaLCQJq1CQY1dDOAk7opYkXWmWRH5hJT1EZO/hB2iXZ/gGW9hmCXMP6g==" saltValue="l1JW0G/Xh5gw+vzfEIzm6w==" spinCount="100000" sqref="M37:M1048576 Q1:Q1048576 M1:M35 A1:B1048576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5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86AC-F653-4E23-ADA6-EC63494723AE}">
  <sheetPr codeName="Feuil10"/>
  <dimension ref="A1:R35"/>
  <sheetViews>
    <sheetView showGridLines="0" zoomScaleNormal="100" workbookViewId="0">
      <selection sqref="A1:S35"/>
    </sheetView>
  </sheetViews>
  <sheetFormatPr baseColWidth="10" defaultColWidth="10.85546875" defaultRowHeight="15" x14ac:dyDescent="0.25"/>
  <cols>
    <col min="1" max="1" width="7.140625" style="1" bestFit="1" customWidth="1"/>
    <col min="2" max="2" width="20.285156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855468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30.6" customHeight="1" thickBot="1" x14ac:dyDescent="0.3">
      <c r="A1" s="418" t="s">
        <v>110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100" t="s">
        <v>48</v>
      </c>
      <c r="B3" s="10">
        <v>45901</v>
      </c>
      <c r="C3" s="23"/>
      <c r="D3" s="24"/>
      <c r="E3" s="24"/>
      <c r="F3" s="24"/>
      <c r="G3" s="24"/>
      <c r="H3" s="24"/>
      <c r="I3" s="48"/>
      <c r="J3" s="49"/>
      <c r="K3" s="48"/>
      <c r="L3" s="50"/>
      <c r="M3" s="29" t="str">
        <f>IF(SUM((D3-C3),(F3-E3),(H3-G3))=0,IF(I3=1,'Récap. annuel'!$C$14,"-"),SUM((D3-C3),(F3-E3),(H3-G3)))</f>
        <v>-</v>
      </c>
      <c r="N3" s="304" t="str">
        <f>IF(SUM((D3-C3),(F3-E3))=0,"-",SUM((D3-C3),(F3-E3)))</f>
        <v>-</v>
      </c>
      <c r="O3" s="304" t="str">
        <f>IF(I3=1,'Récap. annuel'!$C$14,IF(Sept25!H3-Sept25!G3=0,"-",Sept25!H3-Sept25!G3))</f>
        <v>-</v>
      </c>
      <c r="P3" s="304" t="str">
        <f>IF(K3=1,'Récap. annuel'!$C$14,IF(Sept25!L3=1,'Récap. annuel'!$C$14/2,"-"))</f>
        <v>-</v>
      </c>
      <c r="Q3" s="25">
        <f>IF(OR(A3="sam.",A3="dim.",A3=""),"-",'Récap. annuel'!$C$14)</f>
        <v>0.34583333333333338</v>
      </c>
      <c r="R3" s="25">
        <f>IF(OR(A3="sam.",A3="dim."),"-",'Récap. annuel'!$C$16)</f>
        <v>0.39876700680272109</v>
      </c>
    </row>
    <row r="4" spans="1:18" x14ac:dyDescent="0.25">
      <c r="A4" s="99" t="s">
        <v>49</v>
      </c>
      <c r="B4" s="6">
        <v>45902</v>
      </c>
      <c r="C4" s="21"/>
      <c r="D4" s="22"/>
      <c r="E4" s="22"/>
      <c r="F4" s="22"/>
      <c r="G4" s="22"/>
      <c r="H4" s="22"/>
      <c r="I4" s="51"/>
      <c r="J4" s="52"/>
      <c r="K4" s="51"/>
      <c r="L4" s="53"/>
      <c r="M4" s="25" t="str">
        <f>IF(SUM((D4-C4),(F4-E4),(H4-G4))=0,IF(I4=1,'Récap. annuel'!$C$14,"-"),SUM((D4-C4),(F4-E4),(H4-G4)))</f>
        <v>-</v>
      </c>
      <c r="N4" s="302" t="str">
        <f t="shared" ref="N4:N32" si="0">IF(SUM((D4-C4),(F4-E4))=0,"-",SUM((D4-C4),(F4-E4)))</f>
        <v>-</v>
      </c>
      <c r="O4" s="302" t="str">
        <f>IF(I4=1,'Récap. annuel'!$C$14,IF(Sept25!H4-Sept25!G4=0,"-",Sept25!H4-Sept25!G4))</f>
        <v>-</v>
      </c>
      <c r="P4" s="302" t="str">
        <f>IF(K4=1,'Récap. annuel'!$C$14,IF(Sept25!L4=1,'Récap. annuel'!$C$14/2,"-"))</f>
        <v>-</v>
      </c>
      <c r="Q4" s="30">
        <f>IF(OR(A4="sam.",A4="dim.",A4=""),"-",'Récap. annuel'!$C$14)</f>
        <v>0.34583333333333338</v>
      </c>
      <c r="R4" s="30">
        <f>IF(OR(A4="sam.",A4="dim."),"-",'Récap. annuel'!$C$16)</f>
        <v>0.39876700680272109</v>
      </c>
    </row>
    <row r="5" spans="1:18" x14ac:dyDescent="0.25">
      <c r="A5" s="100" t="s">
        <v>50</v>
      </c>
      <c r="B5" s="10">
        <v>45903</v>
      </c>
      <c r="C5" s="23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304" t="str">
        <f t="shared" si="0"/>
        <v>-</v>
      </c>
      <c r="O5" s="304" t="str">
        <f>IF(I5=1,'Récap. annuel'!$C$14,IF(Sept25!H5-Sept25!G5=0,"-",Sept25!H5-Sept25!G5))</f>
        <v>-</v>
      </c>
      <c r="P5" s="304" t="str">
        <f>IF(K5=1,'Récap. annuel'!$C$14,IF(Sept25!L5=1,'Récap. annuel'!$C$14/2,"-"))</f>
        <v>-</v>
      </c>
      <c r="Q5" s="25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9" t="s">
        <v>51</v>
      </c>
      <c r="B6" s="6">
        <v>45904</v>
      </c>
      <c r="C6" s="21"/>
      <c r="D6" s="22"/>
      <c r="E6" s="22"/>
      <c r="F6" s="22"/>
      <c r="G6" s="22"/>
      <c r="H6" s="22"/>
      <c r="I6" s="51"/>
      <c r="J6" s="52"/>
      <c r="K6" s="51"/>
      <c r="L6" s="53"/>
      <c r="M6" s="25" t="str">
        <f>IF(SUM((D6-C6),(F6-E6),(H6-G6))=0,IF(I6=1,'Récap. annuel'!$C$14,"-"),SUM((D6-C6),(F6-E6),(H6-G6)))</f>
        <v>-</v>
      </c>
      <c r="N6" s="302" t="str">
        <f t="shared" si="0"/>
        <v>-</v>
      </c>
      <c r="O6" s="302" t="str">
        <f>IF(I6=1,'Récap. annuel'!$C$14,IF(Sept25!H6-Sept25!G6=0,"-",Sept25!H6-Sept25!G6))</f>
        <v>-</v>
      </c>
      <c r="P6" s="302" t="str">
        <f>IF(K6=1,'Récap. annuel'!$C$14,IF(Sept25!L6=1,'Récap. annuel'!$C$14/2,"-"))</f>
        <v>-</v>
      </c>
      <c r="Q6" s="30">
        <f>IF(OR(A6="sam.",A6="dim.",A6=""),"-",'Récap. annuel'!$C$14)</f>
        <v>0.34583333333333338</v>
      </c>
      <c r="R6" s="30">
        <f>IF(OR(A6="sam.",A6="dim."),"-",'Récap. annuel'!$C$16)</f>
        <v>0.39876700680272109</v>
      </c>
    </row>
    <row r="7" spans="1:18" x14ac:dyDescent="0.25">
      <c r="A7" s="100" t="s">
        <v>52</v>
      </c>
      <c r="B7" s="10">
        <v>45905</v>
      </c>
      <c r="C7" s="23"/>
      <c r="D7" s="24"/>
      <c r="E7" s="24"/>
      <c r="F7" s="24"/>
      <c r="G7" s="24"/>
      <c r="H7" s="24"/>
      <c r="I7" s="48"/>
      <c r="J7" s="49"/>
      <c r="K7" s="48"/>
      <c r="L7" s="50"/>
      <c r="M7" s="29" t="str">
        <f>IF(SUM((D7-C7),(F7-E7),(H7-G7))=0,IF(I7=1,'Récap. annuel'!$C$14,"-"),SUM((D7-C7),(F7-E7),(H7-G7)))</f>
        <v>-</v>
      </c>
      <c r="N7" s="304" t="str">
        <f t="shared" si="0"/>
        <v>-</v>
      </c>
      <c r="O7" s="304" t="str">
        <f>IF(I7=1,'Récap. annuel'!$C$14,IF(Sept25!H7-Sept25!G7=0,"-",Sept25!H7-Sept25!G7))</f>
        <v>-</v>
      </c>
      <c r="P7" s="304" t="str">
        <f>IF(K7=1,'Récap. annuel'!$C$14,IF(Sept25!L7=1,'Récap. annuel'!$C$14/2,"-"))</f>
        <v>-</v>
      </c>
      <c r="Q7" s="25">
        <f>IF(OR(A7="sam.",A7="dim.",A7=""),"-",'Récap. annuel'!$C$14)</f>
        <v>0.34583333333333338</v>
      </c>
      <c r="R7" s="25">
        <f>IF(OR(A7="sam.",A7="dim."),"-",'Récap. annuel'!$C$16)</f>
        <v>0.39876700680272109</v>
      </c>
    </row>
    <row r="8" spans="1:18" x14ac:dyDescent="0.25">
      <c r="A8" s="98" t="s">
        <v>46</v>
      </c>
      <c r="B8" s="35">
        <v>45906</v>
      </c>
      <c r="C8" s="36"/>
      <c r="D8" s="37"/>
      <c r="E8" s="37"/>
      <c r="F8" s="37"/>
      <c r="G8" s="37"/>
      <c r="H8" s="37"/>
      <c r="I8" s="54"/>
      <c r="J8" s="55"/>
      <c r="K8" s="54"/>
      <c r="L8" s="56"/>
      <c r="M8" s="39" t="str">
        <f>IF(SUM((D8-C8),(F8-E8),(H8-G8))=0,IF(I8=1,'Récap. annuel'!$C$14,"-"),SUM((D8-C8),(F8-E8),(H8-G8)))</f>
        <v>-</v>
      </c>
      <c r="N8" s="39" t="str">
        <f t="shared" si="0"/>
        <v>-</v>
      </c>
      <c r="O8" s="39" t="str">
        <f>IF(I8=1,'Récap. annuel'!$C$14,IF(Sept25!H8-Sept25!G8=0,"-",Sept25!H8-Sept25!G8))</f>
        <v>-</v>
      </c>
      <c r="P8" s="39" t="str">
        <f>IF(K8=1,'Récap. annuel'!$C$14,IF(Sept25!L8=1,'Récap. annuel'!$C$14/2,"-"))</f>
        <v>-</v>
      </c>
      <c r="Q8" s="39" t="str">
        <f>IF(OR(A8="sam.",A8="dim.",A8=""),"-",'Récap. annuel'!$C$14)</f>
        <v>-</v>
      </c>
      <c r="R8" s="39" t="str">
        <f>IF(OR(A8="sam.",A8="dim."),"-",'Récap. annuel'!$C$16)</f>
        <v>-</v>
      </c>
    </row>
    <row r="9" spans="1:18" x14ac:dyDescent="0.25">
      <c r="A9" s="98" t="s">
        <v>47</v>
      </c>
      <c r="B9" s="35">
        <v>45907</v>
      </c>
      <c r="C9" s="36"/>
      <c r="D9" s="37"/>
      <c r="E9" s="37"/>
      <c r="F9" s="37"/>
      <c r="G9" s="37"/>
      <c r="H9" s="37"/>
      <c r="I9" s="54"/>
      <c r="J9" s="55"/>
      <c r="K9" s="54"/>
      <c r="L9" s="56"/>
      <c r="M9" s="39" t="str">
        <f>IF(SUM((D9-C9),(F9-E9),(H9-G9))=0,IF(I9=1,'Récap. annuel'!$C$14,"-"),SUM((D9-C9),(F9-E9),(H9-G9)))</f>
        <v>-</v>
      </c>
      <c r="N9" s="39" t="str">
        <f t="shared" si="0"/>
        <v>-</v>
      </c>
      <c r="O9" s="39" t="str">
        <f>IF(I9=1,'Récap. annuel'!$C$14,IF(Sept25!H9-Sept25!G9=0,"-",Sept25!H9-Sept25!G9))</f>
        <v>-</v>
      </c>
      <c r="P9" s="39" t="str">
        <f>IF(K9=1,'Récap. annuel'!$C$14,IF(Sept25!L9=1,'Récap. annuel'!$C$14/2,"-"))</f>
        <v>-</v>
      </c>
      <c r="Q9" s="39" t="str">
        <f>IF(OR(A9="sam.",A9="dim.",A9=""),"-",'Récap. annuel'!$C$14)</f>
        <v>-</v>
      </c>
      <c r="R9" s="39" t="str">
        <f>IF(OR(A9="sam.",A9="dim."),"-",'Récap. annuel'!$C$16)</f>
        <v>-</v>
      </c>
    </row>
    <row r="10" spans="1:18" x14ac:dyDescent="0.25">
      <c r="A10" s="100" t="s">
        <v>48</v>
      </c>
      <c r="B10" s="10">
        <v>45908</v>
      </c>
      <c r="C10" s="23"/>
      <c r="D10" s="24"/>
      <c r="E10" s="24"/>
      <c r="F10" s="24"/>
      <c r="G10" s="24"/>
      <c r="H10" s="24"/>
      <c r="I10" s="48"/>
      <c r="J10" s="49"/>
      <c r="K10" s="48"/>
      <c r="L10" s="50"/>
      <c r="M10" s="29" t="str">
        <f>IF(SUM((D10-C10),(F10-E10),(H10-G10))=0,IF(I10=1,'Récap. annuel'!$C$14,"-"),SUM((D10-C10),(F10-E10),(H10-G10)))</f>
        <v>-</v>
      </c>
      <c r="N10" s="304" t="str">
        <f t="shared" si="0"/>
        <v>-</v>
      </c>
      <c r="O10" s="304" t="str">
        <f>IF(I10=1,'Récap. annuel'!$C$14,IF(Sept25!H10-Sept25!G10=0,"-",Sept25!H10-Sept25!G10))</f>
        <v>-</v>
      </c>
      <c r="P10" s="304" t="str">
        <f>IF(K10=1,'Récap. annuel'!$C$14,IF(Sept25!L10=1,'Récap. annuel'!$C$14/2,"-"))</f>
        <v>-</v>
      </c>
      <c r="Q10" s="25">
        <f>IF(OR(A10="sam.",A10="dim.",A10=""),"-",'Récap. annuel'!$C$14)</f>
        <v>0.34583333333333338</v>
      </c>
      <c r="R10" s="25">
        <f>IF(OR(A10="sam.",A10="dim."),"-",'Récap. annuel'!$C$16)</f>
        <v>0.39876700680272109</v>
      </c>
    </row>
    <row r="11" spans="1:18" x14ac:dyDescent="0.25">
      <c r="A11" s="99" t="s">
        <v>49</v>
      </c>
      <c r="B11" s="6">
        <v>45909</v>
      </c>
      <c r="C11" s="21"/>
      <c r="D11" s="22"/>
      <c r="E11" s="22"/>
      <c r="F11" s="22"/>
      <c r="G11" s="22"/>
      <c r="H11" s="22"/>
      <c r="I11" s="51"/>
      <c r="J11" s="52"/>
      <c r="K11" s="51"/>
      <c r="L11" s="53"/>
      <c r="M11" s="25" t="str">
        <f>IF(SUM((D11-C11),(F11-E11),(H11-G11))=0,IF(I11=1,'Récap. annuel'!$C$14,"-"),SUM((D11-C11),(F11-E11),(H11-G11)))</f>
        <v>-</v>
      </c>
      <c r="N11" s="302" t="str">
        <f t="shared" si="0"/>
        <v>-</v>
      </c>
      <c r="O11" s="302" t="str">
        <f>IF(I11=1,'Récap. annuel'!$C$14,IF(Sept25!H11-Sept25!G11=0,"-",Sept25!H11-Sept25!G11))</f>
        <v>-</v>
      </c>
      <c r="P11" s="302" t="str">
        <f>IF(K11=1,'Récap. annuel'!$C$14,IF(Sept25!L11=1,'Récap. annuel'!$C$14/2,"-"))</f>
        <v>-</v>
      </c>
      <c r="Q11" s="30">
        <f>IF(OR(A11="sam.",A11="dim.",A11=""),"-",'Récap. annuel'!$C$14)</f>
        <v>0.34583333333333338</v>
      </c>
      <c r="R11" s="30">
        <f>IF(OR(A11="sam.",A11="dim."),"-",'Récap. annuel'!$C$16)</f>
        <v>0.39876700680272109</v>
      </c>
    </row>
    <row r="12" spans="1:18" x14ac:dyDescent="0.25">
      <c r="A12" s="100" t="s">
        <v>50</v>
      </c>
      <c r="B12" s="10">
        <v>45910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4" t="str">
        <f t="shared" si="0"/>
        <v>-</v>
      </c>
      <c r="O12" s="304" t="str">
        <f>IF(I12=1,'Récap. annuel'!$C$14,IF(Sept25!H12-Sept25!G12=0,"-",Sept25!H12-Sept25!G12))</f>
        <v>-</v>
      </c>
      <c r="P12" s="304" t="str">
        <f>IF(K12=1,'Récap. annuel'!$C$14,IF(Sept25!L12=1,'Récap. annuel'!$C$14/2,"-"))</f>
        <v>-</v>
      </c>
      <c r="Q12" s="25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9" t="s">
        <v>51</v>
      </c>
      <c r="B13" s="6">
        <v>45911</v>
      </c>
      <c r="C13" s="21"/>
      <c r="D13" s="22"/>
      <c r="E13" s="22"/>
      <c r="F13" s="22"/>
      <c r="G13" s="22"/>
      <c r="H13" s="22"/>
      <c r="I13" s="51"/>
      <c r="J13" s="52"/>
      <c r="K13" s="51"/>
      <c r="L13" s="53"/>
      <c r="M13" s="25" t="str">
        <f>IF(SUM((D13-C13),(F13-E13),(H13-G13))=0,IF(I13=1,'Récap. annuel'!$C$14,"-"),SUM((D13-C13),(F13-E13),(H13-G13)))</f>
        <v>-</v>
      </c>
      <c r="N13" s="302" t="str">
        <f t="shared" si="0"/>
        <v>-</v>
      </c>
      <c r="O13" s="302" t="str">
        <f>IF(I13=1,'Récap. annuel'!$C$14,IF(Sept25!H13-Sept25!G13=0,"-",Sept25!H13-Sept25!G13))</f>
        <v>-</v>
      </c>
      <c r="P13" s="302" t="str">
        <f>IF(K13=1,'Récap. annuel'!$C$14,IF(Sept25!L13=1,'Récap. annuel'!$C$14/2,"-"))</f>
        <v>-</v>
      </c>
      <c r="Q13" s="30">
        <f>IF(OR(A13="sam.",A13="dim.",A13=""),"-",'Récap. annuel'!$C$14)</f>
        <v>0.34583333333333338</v>
      </c>
      <c r="R13" s="30">
        <f>IF(OR(A13="sam.",A13="dim."),"-",'Récap. annuel'!$C$16)</f>
        <v>0.39876700680272109</v>
      </c>
    </row>
    <row r="14" spans="1:18" x14ac:dyDescent="0.25">
      <c r="A14" s="100" t="s">
        <v>52</v>
      </c>
      <c r="B14" s="10">
        <v>45912</v>
      </c>
      <c r="C14" s="23"/>
      <c r="D14" s="24"/>
      <c r="E14" s="24"/>
      <c r="F14" s="24"/>
      <c r="G14" s="24"/>
      <c r="H14" s="24"/>
      <c r="I14" s="48"/>
      <c r="J14" s="49"/>
      <c r="K14" s="48"/>
      <c r="L14" s="50"/>
      <c r="M14" s="29" t="str">
        <f>IF(SUM((D14-C14),(F14-E14),(H14-G14))=0,IF(I14=1,'Récap. annuel'!$C$14,"-"),SUM((D14-C14),(F14-E14),(H14-G14)))</f>
        <v>-</v>
      </c>
      <c r="N14" s="304" t="str">
        <f t="shared" si="0"/>
        <v>-</v>
      </c>
      <c r="O14" s="304" t="str">
        <f>IF(I14=1,'Récap. annuel'!$C$14,IF(Sept25!H14-Sept25!G14=0,"-",Sept25!H14-Sept25!G14))</f>
        <v>-</v>
      </c>
      <c r="P14" s="304" t="str">
        <f>IF(K14=1,'Récap. annuel'!$C$14,IF(Sept25!L14=1,'Récap. annuel'!$C$14/2,"-"))</f>
        <v>-</v>
      </c>
      <c r="Q14" s="25">
        <f>IF(OR(A14="sam.",A14="dim.",A14=""),"-",'Récap. annuel'!$C$14)</f>
        <v>0.34583333333333338</v>
      </c>
      <c r="R14" s="25">
        <f>IF(OR(A14="sam.",A14="dim."),"-",'Récap. annuel'!$C$16)</f>
        <v>0.39876700680272109</v>
      </c>
    </row>
    <row r="15" spans="1:18" x14ac:dyDescent="0.25">
      <c r="A15" s="98" t="s">
        <v>46</v>
      </c>
      <c r="B15" s="35">
        <v>45913</v>
      </c>
      <c r="C15" s="36"/>
      <c r="D15" s="37"/>
      <c r="E15" s="37"/>
      <c r="F15" s="37"/>
      <c r="G15" s="37"/>
      <c r="H15" s="37"/>
      <c r="I15" s="54"/>
      <c r="J15" s="55"/>
      <c r="K15" s="54"/>
      <c r="L15" s="56"/>
      <c r="M15" s="39" t="str">
        <f>IF(SUM((D15-C15),(F15-E15),(H15-G15))=0,IF(I15=1,'Récap. annuel'!$C$14,"-"),SUM((D15-C15),(F15-E15),(H15-G15)))</f>
        <v>-</v>
      </c>
      <c r="N15" s="39" t="str">
        <f t="shared" si="0"/>
        <v>-</v>
      </c>
      <c r="O15" s="39" t="str">
        <f>IF(I15=1,'Récap. annuel'!$C$14,IF(Sept25!H15-Sept25!G15=0,"-",Sept25!H15-Sept25!G15))</f>
        <v>-</v>
      </c>
      <c r="P15" s="39" t="str">
        <f>IF(K15=1,'Récap. annuel'!$C$14,IF(Sept25!L15=1,'Récap. annuel'!$C$14/2,"-"))</f>
        <v>-</v>
      </c>
      <c r="Q15" s="39" t="str">
        <f>IF(OR(A15="sam.",A15="dim.",A15=""),"-",'Récap. annuel'!$C$14)</f>
        <v>-</v>
      </c>
      <c r="R15" s="39" t="str">
        <f>IF(OR(A15="sam.",A15="dim."),"-",'Récap. annuel'!$C$16)</f>
        <v>-</v>
      </c>
    </row>
    <row r="16" spans="1:18" x14ac:dyDescent="0.25">
      <c r="A16" s="98" t="s">
        <v>47</v>
      </c>
      <c r="B16" s="35">
        <v>45914</v>
      </c>
      <c r="C16" s="36"/>
      <c r="D16" s="37"/>
      <c r="E16" s="37"/>
      <c r="F16" s="37"/>
      <c r="G16" s="37"/>
      <c r="H16" s="37"/>
      <c r="I16" s="54"/>
      <c r="J16" s="55"/>
      <c r="K16" s="54"/>
      <c r="L16" s="56"/>
      <c r="M16" s="39" t="str">
        <f>IF(SUM((D16-C16),(F16-E16),(H16-G16))=0,IF(I16=1,'Récap. annuel'!$C$14,"-"),SUM((D16-C16),(F16-E16),(H16-G16)))</f>
        <v>-</v>
      </c>
      <c r="N16" s="138" t="str">
        <f t="shared" si="0"/>
        <v>-</v>
      </c>
      <c r="O16" s="138" t="str">
        <f>IF(I16=1,'Récap. annuel'!$C$14,IF(Sept25!H16-Sept25!G16=0,"-",Sept25!H16-Sept25!G16))</f>
        <v>-</v>
      </c>
      <c r="P16" s="138" t="str">
        <f>IF(K16=1,'Récap. annuel'!$C$14,IF(Sept25!L16=1,'Récap. annuel'!$C$14/2,"-"))</f>
        <v>-</v>
      </c>
      <c r="Q16" s="39" t="str">
        <f>IF(OR(A16="sam.",A16="dim.",A16=""),"-",'Récap. annuel'!$C$14)</f>
        <v>-</v>
      </c>
      <c r="R16" s="39" t="str">
        <f>IF(OR(A16="sam.",A16="dim."),"-",'Récap. annuel'!$C$16)</f>
        <v>-</v>
      </c>
    </row>
    <row r="17" spans="1:18" x14ac:dyDescent="0.25">
      <c r="A17" s="100" t="s">
        <v>48</v>
      </c>
      <c r="B17" s="10">
        <v>45915</v>
      </c>
      <c r="C17" s="23"/>
      <c r="D17" s="24"/>
      <c r="E17" s="24"/>
      <c r="F17" s="24"/>
      <c r="G17" s="24"/>
      <c r="H17" s="24"/>
      <c r="I17" s="48"/>
      <c r="J17" s="49"/>
      <c r="K17" s="48"/>
      <c r="L17" s="50"/>
      <c r="M17" s="29" t="str">
        <f>IF(SUM((D17-C17),(F17-E17),(H17-G17))=0,IF(I17=1,'Récap. annuel'!$C$14,"-"),SUM((D17-C17),(F17-E17),(H17-G17)))</f>
        <v>-</v>
      </c>
      <c r="N17" s="304" t="str">
        <f t="shared" si="0"/>
        <v>-</v>
      </c>
      <c r="O17" s="304" t="str">
        <f>IF(I17=1,'Récap. annuel'!$C$14,IF(Sept25!H17-Sept25!G17=0,"-",Sept25!H17-Sept25!G17))</f>
        <v>-</v>
      </c>
      <c r="P17" s="304" t="str">
        <f>IF(K17=1,'Récap. annuel'!$C$14,IF(Sept25!L17=1,'Récap. annuel'!$C$14/2,"-"))</f>
        <v>-</v>
      </c>
      <c r="Q17" s="25">
        <f>IF(OR(A17="sam.",A17="dim.",A17=""),"-",'Récap. annuel'!$C$14)</f>
        <v>0.34583333333333338</v>
      </c>
      <c r="R17" s="25">
        <f>IF(OR(A17="sam.",A17="dim."),"-",'Récap. annuel'!$C$16)</f>
        <v>0.39876700680272109</v>
      </c>
    </row>
    <row r="18" spans="1:18" x14ac:dyDescent="0.25">
      <c r="A18" s="99" t="s">
        <v>49</v>
      </c>
      <c r="B18" s="6">
        <v>45916</v>
      </c>
      <c r="C18" s="21"/>
      <c r="D18" s="22"/>
      <c r="E18" s="22"/>
      <c r="F18" s="22"/>
      <c r="G18" s="22"/>
      <c r="H18" s="22"/>
      <c r="I18" s="51"/>
      <c r="J18" s="52"/>
      <c r="K18" s="51"/>
      <c r="L18" s="53"/>
      <c r="M18" s="25" t="str">
        <f>IF(SUM((D18-C18),(F18-E18),(H18-G18))=0,IF(I18=1,'Récap. annuel'!$C$14,"-"),SUM((D18-C18),(F18-E18),(H18-G18)))</f>
        <v>-</v>
      </c>
      <c r="N18" s="302" t="str">
        <f t="shared" si="0"/>
        <v>-</v>
      </c>
      <c r="O18" s="302" t="str">
        <f>IF(I18=1,'Récap. annuel'!$C$14,IF(Sept25!H18-Sept25!G18=0,"-",Sept25!H18-Sept25!G18))</f>
        <v>-</v>
      </c>
      <c r="P18" s="302" t="str">
        <f>IF(K18=1,'Récap. annuel'!$C$14,IF(Sept25!L18=1,'Récap. annuel'!$C$14/2,"-"))</f>
        <v>-</v>
      </c>
      <c r="Q18" s="30">
        <f>IF(OR(A18="sam.",A18="dim.",A18=""),"-",'Récap. annuel'!$C$14)</f>
        <v>0.34583333333333338</v>
      </c>
      <c r="R18" s="30">
        <f>IF(OR(A18="sam.",A18="dim."),"-",'Récap. annuel'!$C$16)</f>
        <v>0.39876700680272109</v>
      </c>
    </row>
    <row r="19" spans="1:18" x14ac:dyDescent="0.25">
      <c r="A19" s="100" t="s">
        <v>50</v>
      </c>
      <c r="B19" s="10">
        <v>45917</v>
      </c>
      <c r="C19" s="23"/>
      <c r="D19" s="24"/>
      <c r="E19" s="24"/>
      <c r="F19" s="24"/>
      <c r="G19" s="24"/>
      <c r="H19" s="24"/>
      <c r="I19" s="48"/>
      <c r="J19" s="49"/>
      <c r="K19" s="48"/>
      <c r="L19" s="50"/>
      <c r="M19" s="29" t="str">
        <f>IF(SUM((D19-C19),(F19-E19),(H19-G19))=0,IF(I19=1,'Récap. annuel'!$C$14,"-"),SUM((D19-C19),(F19-E19),(H19-G19)))</f>
        <v>-</v>
      </c>
      <c r="N19" s="304" t="str">
        <f t="shared" si="0"/>
        <v>-</v>
      </c>
      <c r="O19" s="304" t="str">
        <f>IF(I19=1,'Récap. annuel'!$C$14,IF(Sept25!H19-Sept25!G19=0,"-",Sept25!H19-Sept25!G19))</f>
        <v>-</v>
      </c>
      <c r="P19" s="304" t="str">
        <f>IF(K19=1,'Récap. annuel'!$C$14,IF(Sept25!L19=1,'Récap. annuel'!$C$14/2,"-"))</f>
        <v>-</v>
      </c>
      <c r="Q19" s="25">
        <f>IF(OR(A19="sam.",A19="dim.",A19=""),"-",'Récap. annuel'!$C$14)</f>
        <v>0.34583333333333338</v>
      </c>
      <c r="R19" s="25">
        <f>IF(OR(A19="sam.",A19="dim."),"-",'Récap. annuel'!$C$16)</f>
        <v>0.39876700680272109</v>
      </c>
    </row>
    <row r="20" spans="1:18" x14ac:dyDescent="0.25">
      <c r="A20" s="99" t="s">
        <v>51</v>
      </c>
      <c r="B20" s="6">
        <v>45918</v>
      </c>
      <c r="C20" s="21"/>
      <c r="D20" s="22"/>
      <c r="E20" s="22"/>
      <c r="F20" s="22"/>
      <c r="G20" s="22"/>
      <c r="H20" s="22"/>
      <c r="I20" s="51"/>
      <c r="J20" s="52"/>
      <c r="K20" s="51"/>
      <c r="L20" s="53"/>
      <c r="M20" s="25" t="str">
        <f>IF(SUM((D20-C20),(F20-E20),(H20-G20))=0,IF(I20=1,'Récap. annuel'!$C$14,"-"),SUM((D20-C20),(F20-E20),(H20-G20)))</f>
        <v>-</v>
      </c>
      <c r="N20" s="302" t="str">
        <f t="shared" si="0"/>
        <v>-</v>
      </c>
      <c r="O20" s="302" t="str">
        <f>IF(I20=1,'Récap. annuel'!$C$14,IF(Sept25!H20-Sept25!G20=0,"-",Sept25!H20-Sept25!G20))</f>
        <v>-</v>
      </c>
      <c r="P20" s="302" t="str">
        <f>IF(K20=1,'Récap. annuel'!$C$14,IF(Sept25!L20=1,'Récap. annuel'!$C$14/2,"-"))</f>
        <v>-</v>
      </c>
      <c r="Q20" s="30">
        <f>IF(OR(A20="sam.",A20="dim.",A20=""),"-",'Récap. annuel'!$C$14)</f>
        <v>0.34583333333333338</v>
      </c>
      <c r="R20" s="30">
        <f>IF(OR(A20="sam.",A20="dim."),"-",'Récap. annuel'!$C$16)</f>
        <v>0.39876700680272109</v>
      </c>
    </row>
    <row r="21" spans="1:18" x14ac:dyDescent="0.25">
      <c r="A21" s="100" t="s">
        <v>52</v>
      </c>
      <c r="B21" s="10">
        <v>45919</v>
      </c>
      <c r="C21" s="23"/>
      <c r="D21" s="24"/>
      <c r="E21" s="24"/>
      <c r="F21" s="24"/>
      <c r="G21" s="24"/>
      <c r="H21" s="24"/>
      <c r="I21" s="48"/>
      <c r="J21" s="49"/>
      <c r="K21" s="48"/>
      <c r="L21" s="50"/>
      <c r="M21" s="29" t="str">
        <f>IF(SUM((D21-C21),(F21-E21),(H21-G21))=0,IF(I21=1,'Récap. annuel'!$C$14,"-"),SUM((D21-C21),(F21-E21),(H21-G21)))</f>
        <v>-</v>
      </c>
      <c r="N21" s="304" t="str">
        <f t="shared" si="0"/>
        <v>-</v>
      </c>
      <c r="O21" s="304" t="str">
        <f>IF(I21=1,'Récap. annuel'!$C$14,IF(Sept25!H21-Sept25!G21=0,"-",Sept25!H21-Sept25!G21))</f>
        <v>-</v>
      </c>
      <c r="P21" s="304" t="str">
        <f>IF(K21=1,'Récap. annuel'!$C$14,IF(Sept25!L21=1,'Récap. annuel'!$C$14/2,"-"))</f>
        <v>-</v>
      </c>
      <c r="Q21" s="25">
        <f>IF(OR(A21="sam.",A21="dim.",A21=""),"-",'Récap. annuel'!$C$14)</f>
        <v>0.34583333333333338</v>
      </c>
      <c r="R21" s="25">
        <f>IF(OR(A21="sam.",A21="dim."),"-",'Récap. annuel'!$C$16)</f>
        <v>0.39876700680272109</v>
      </c>
    </row>
    <row r="22" spans="1:18" x14ac:dyDescent="0.25">
      <c r="A22" s="98" t="s">
        <v>46</v>
      </c>
      <c r="B22" s="35">
        <v>45920</v>
      </c>
      <c r="C22" s="36"/>
      <c r="D22" s="37"/>
      <c r="E22" s="37"/>
      <c r="F22" s="37"/>
      <c r="G22" s="37"/>
      <c r="H22" s="37"/>
      <c r="I22" s="54"/>
      <c r="J22" s="55"/>
      <c r="K22" s="54"/>
      <c r="L22" s="56"/>
      <c r="M22" s="39" t="str">
        <f>IF(SUM((D22-C22),(F22-E22),(H22-G22))=0,IF(I22=1,'Récap. annuel'!$C$14,"-"),SUM((D22-C22),(F22-E22),(H22-G22)))</f>
        <v>-</v>
      </c>
      <c r="N22" s="39" t="str">
        <f t="shared" ref="N22" si="1">IF(SUM((D22-C22),(F22-E22))=0,"-",SUM((D22-C22),(F22-E22)))</f>
        <v>-</v>
      </c>
      <c r="O22" s="39" t="str">
        <f>IF(I22=1,'Récap. annuel'!$C$14,IF(Sept25!H22-Sept25!G22=0,"-",Sept25!H22-Sept25!G22))</f>
        <v>-</v>
      </c>
      <c r="P22" s="39" t="str">
        <f>IF(K22=1,'Récap. annuel'!$C$14,IF(Sept25!L22=1,'Récap. annuel'!$C$14/2,"-"))</f>
        <v>-</v>
      </c>
      <c r="Q22" s="39" t="str">
        <f>IF(OR(A22="sam.",A22="dim.",A22=""),"-",'Récap. annuel'!$C$14)</f>
        <v>-</v>
      </c>
      <c r="R22" s="39" t="str">
        <f>IF(OR(A22="sam.",A22="dim."),"-",'Récap. annuel'!$C$16)</f>
        <v>-</v>
      </c>
    </row>
    <row r="23" spans="1:18" x14ac:dyDescent="0.25">
      <c r="A23" s="98" t="s">
        <v>47</v>
      </c>
      <c r="B23" s="35">
        <v>45921</v>
      </c>
      <c r="C23" s="36"/>
      <c r="D23" s="37"/>
      <c r="E23" s="37"/>
      <c r="F23" s="37"/>
      <c r="G23" s="37"/>
      <c r="H23" s="37"/>
      <c r="I23" s="54"/>
      <c r="J23" s="55"/>
      <c r="K23" s="54"/>
      <c r="L23" s="56"/>
      <c r="M23" s="39" t="str">
        <f>IF(SUM((D23-C23),(F23-E23),(H23-G23))=0,IF(I23=1,'Récap. annuel'!$C$14,"-"),SUM((D23-C23),(F23-E23),(H23-G23)))</f>
        <v>-</v>
      </c>
      <c r="N23" s="39" t="str">
        <f t="shared" si="0"/>
        <v>-</v>
      </c>
      <c r="O23" s="39" t="str">
        <f>IF(I23=1,'Récap. annuel'!$C$14,IF(Sept25!H23-Sept25!G23=0,"-",Sept25!H23-Sept25!G23))</f>
        <v>-</v>
      </c>
      <c r="P23" s="39" t="str">
        <f>IF(K23=1,'Récap. annuel'!$C$14,IF(Sept25!L23=1,'Récap. annuel'!$C$14/2,"-"))</f>
        <v>-</v>
      </c>
      <c r="Q23" s="39" t="str">
        <f>IF(OR(A23="sam.",A23="dim.",A23=""),"-",'Récap. annuel'!$C$14)</f>
        <v>-</v>
      </c>
      <c r="R23" s="39" t="str">
        <f>IF(OR(A23="sam.",A23="dim."),"-",'Récap. annuel'!$C$16)</f>
        <v>-</v>
      </c>
    </row>
    <row r="24" spans="1:18" x14ac:dyDescent="0.25">
      <c r="A24" s="300" t="s">
        <v>48</v>
      </c>
      <c r="B24" s="329">
        <v>45922</v>
      </c>
      <c r="C24" s="294"/>
      <c r="D24" s="295"/>
      <c r="E24" s="295"/>
      <c r="F24" s="295"/>
      <c r="G24" s="295"/>
      <c r="H24" s="295"/>
      <c r="I24" s="296"/>
      <c r="J24" s="297"/>
      <c r="K24" s="296"/>
      <c r="L24" s="298"/>
      <c r="M24" s="290" t="str">
        <f>IF(SUM((D24-C24),(F24-E24),(H24-G24))=0,IF(I24=1,'Récap. annuel'!$C$14,"-"),SUM((D24-C24),(F24-E24),(H24-G24)))</f>
        <v>-</v>
      </c>
      <c r="N24" s="290" t="str">
        <f t="shared" si="0"/>
        <v>-</v>
      </c>
      <c r="O24" s="290" t="str">
        <f>IF(I24=1,'Récap. annuel'!$C$14,IF(Sept25!H24-Sept25!G24=0,"-",Sept25!H24-Sept25!G24))</f>
        <v>-</v>
      </c>
      <c r="P24" s="290" t="str">
        <f>IF(K24=1,'Récap. annuel'!$C$14,IF(Sept25!L24=1,'Récap. annuel'!$C$14/2,"-"))</f>
        <v>-</v>
      </c>
      <c r="Q24" s="396" t="s">
        <v>40</v>
      </c>
      <c r="R24" s="290" t="s">
        <v>40</v>
      </c>
    </row>
    <row r="25" spans="1:18" x14ac:dyDescent="0.25">
      <c r="A25" s="99" t="s">
        <v>49</v>
      </c>
      <c r="B25" s="6">
        <v>45923</v>
      </c>
      <c r="C25" s="21"/>
      <c r="D25" s="22"/>
      <c r="E25" s="22"/>
      <c r="F25" s="22"/>
      <c r="G25" s="22"/>
      <c r="H25" s="22"/>
      <c r="I25" s="51"/>
      <c r="J25" s="52"/>
      <c r="K25" s="51"/>
      <c r="L25" s="53"/>
      <c r="M25" s="25" t="str">
        <f>IF(SUM((D25-C25),(F25-E25),(H25-G25))=0,IF(I25=1,'Récap. annuel'!$C$14,"-"),SUM((D25-C25),(F25-E25),(H25-G25)))</f>
        <v>-</v>
      </c>
      <c r="N25" s="302" t="str">
        <f t="shared" si="0"/>
        <v>-</v>
      </c>
      <c r="O25" s="302" t="str">
        <f>IF(I25=1,'Récap. annuel'!$C$14,IF(Sept25!H25-Sept25!G25=0,"-",Sept25!H25-Sept25!G25))</f>
        <v>-</v>
      </c>
      <c r="P25" s="302" t="str">
        <f>IF(K25=1,'Récap. annuel'!$C$14,IF(Sept25!L25=1,'Récap. annuel'!$C$14/2,"-"))</f>
        <v>-</v>
      </c>
      <c r="Q25" s="30">
        <f>IF(OR(A25="sam.",A25="dim.",A25=""),"-",'Récap. annuel'!$C$14)</f>
        <v>0.34583333333333338</v>
      </c>
      <c r="R25" s="30">
        <f>IF(OR(A25="sam.",A25="dim."),"-",'Récap. annuel'!$C$16)</f>
        <v>0.39876700680272109</v>
      </c>
    </row>
    <row r="26" spans="1:18" x14ac:dyDescent="0.25">
      <c r="A26" s="100" t="s">
        <v>50</v>
      </c>
      <c r="B26" s="10">
        <v>45924</v>
      </c>
      <c r="C26" s="23"/>
      <c r="D26" s="24"/>
      <c r="E26" s="24"/>
      <c r="F26" s="24"/>
      <c r="G26" s="24"/>
      <c r="H26" s="24"/>
      <c r="I26" s="48"/>
      <c r="J26" s="49"/>
      <c r="K26" s="48"/>
      <c r="L26" s="50"/>
      <c r="M26" s="29" t="str">
        <f>IF(SUM((D26-C26),(F26-E26),(H26-G26))=0,IF(I26=1,'Récap. annuel'!$C$14,"-"),SUM((D26-C26),(F26-E26),(H26-G26)))</f>
        <v>-</v>
      </c>
      <c r="N26" s="304" t="str">
        <f t="shared" si="0"/>
        <v>-</v>
      </c>
      <c r="O26" s="304" t="str">
        <f>IF(I26=1,'Récap. annuel'!$C$14,IF(Sept25!H26-Sept25!G26=0,"-",Sept25!H26-Sept25!G26))</f>
        <v>-</v>
      </c>
      <c r="P26" s="304" t="str">
        <f>IF(K26=1,'Récap. annuel'!$C$14,IF(Sept25!L26=1,'Récap. annuel'!$C$14/2,"-"))</f>
        <v>-</v>
      </c>
      <c r="Q26" s="25">
        <f>IF(OR(A26="sam.",A26="dim.",A26=""),"-",'Récap. annuel'!$C$14)</f>
        <v>0.34583333333333338</v>
      </c>
      <c r="R26" s="25">
        <f>IF(OR(A26="sam.",A26="dim."),"-",'Récap. annuel'!$C$16)</f>
        <v>0.39876700680272109</v>
      </c>
    </row>
    <row r="27" spans="1:18" x14ac:dyDescent="0.25">
      <c r="A27" s="99" t="s">
        <v>51</v>
      </c>
      <c r="B27" s="6">
        <v>45925</v>
      </c>
      <c r="C27" s="21"/>
      <c r="D27" s="22"/>
      <c r="E27" s="22"/>
      <c r="F27" s="22"/>
      <c r="G27" s="22"/>
      <c r="H27" s="22"/>
      <c r="I27" s="51"/>
      <c r="J27" s="52"/>
      <c r="K27" s="51"/>
      <c r="L27" s="53"/>
      <c r="M27" s="25" t="str">
        <f>IF(SUM((D27-C27),(F27-E27),(H27-G27))=0,IF(I27=1,'Récap. annuel'!$C$14,"-"),SUM((D27-C27),(F27-E27),(H27-G27)))</f>
        <v>-</v>
      </c>
      <c r="N27" s="302" t="str">
        <f t="shared" si="0"/>
        <v>-</v>
      </c>
      <c r="O27" s="302" t="str">
        <f>IF(I27=1,'Récap. annuel'!$C$14,IF(Sept25!H27-Sept25!G27=0,"-",Sept25!H27-Sept25!G27))</f>
        <v>-</v>
      </c>
      <c r="P27" s="302" t="str">
        <f>IF(K27=1,'Récap. annuel'!$C$14,IF(Sept25!L27=1,'Récap. annuel'!$C$14/2,"-"))</f>
        <v>-</v>
      </c>
      <c r="Q27" s="30">
        <f>IF(OR(A27="sam.",A27="dim.",A27=""),"-",'Récap. annuel'!$C$14)</f>
        <v>0.34583333333333338</v>
      </c>
      <c r="R27" s="30">
        <f>IF(OR(A27="sam.",A27="dim."),"-",'Récap. annuel'!$C$16)</f>
        <v>0.39876700680272109</v>
      </c>
    </row>
    <row r="28" spans="1:18" x14ac:dyDescent="0.25">
      <c r="A28" s="100" t="s">
        <v>52</v>
      </c>
      <c r="B28" s="10">
        <v>45926</v>
      </c>
      <c r="C28" s="23"/>
      <c r="D28" s="24"/>
      <c r="E28" s="24"/>
      <c r="F28" s="24"/>
      <c r="G28" s="24"/>
      <c r="H28" s="24"/>
      <c r="I28" s="48"/>
      <c r="J28" s="49"/>
      <c r="K28" s="48"/>
      <c r="L28" s="50"/>
      <c r="M28" s="29" t="str">
        <f>IF(SUM((D28-C28),(F28-E28),(H28-G28))=0,IF(I28=1,'Récap. annuel'!$C$14,"-"),SUM((D28-C28),(F28-E28),(H28-G28)))</f>
        <v>-</v>
      </c>
      <c r="N28" s="304" t="str">
        <f t="shared" si="0"/>
        <v>-</v>
      </c>
      <c r="O28" s="304" t="str">
        <f>IF(I28=1,'Récap. annuel'!$C$14,IF(Sept25!H28-Sept25!G28=0,"-",Sept25!H28-Sept25!G28))</f>
        <v>-</v>
      </c>
      <c r="P28" s="304" t="str">
        <f>IF(K28=1,'Récap. annuel'!$C$14,IF(Sept25!L28=1,'Récap. annuel'!$C$14/2,"-"))</f>
        <v>-</v>
      </c>
      <c r="Q28" s="25">
        <f>IF(OR(A28="sam.",A28="dim.",A28=""),"-",'Récap. annuel'!$C$14)</f>
        <v>0.34583333333333338</v>
      </c>
      <c r="R28" s="25">
        <f>IF(OR(A28="sam.",A28="dim."),"-",'Récap. annuel'!$C$16)</f>
        <v>0.39876700680272109</v>
      </c>
    </row>
    <row r="29" spans="1:18" x14ac:dyDescent="0.25">
      <c r="A29" s="98" t="s">
        <v>46</v>
      </c>
      <c r="B29" s="35">
        <v>45927</v>
      </c>
      <c r="C29" s="36"/>
      <c r="D29" s="37"/>
      <c r="E29" s="37"/>
      <c r="F29" s="37"/>
      <c r="G29" s="37"/>
      <c r="H29" s="37"/>
      <c r="I29" s="54"/>
      <c r="J29" s="55"/>
      <c r="K29" s="54"/>
      <c r="L29" s="56"/>
      <c r="M29" s="39" t="str">
        <f>IF(SUM((D29-C29),(F29-E29),(H29-G29))=0,IF(I29=1,'Récap. annuel'!$C$14,"-"),SUM((D29-C29),(F29-E29),(H29-G29)))</f>
        <v>-</v>
      </c>
      <c r="N29" s="39" t="str">
        <f t="shared" si="0"/>
        <v>-</v>
      </c>
      <c r="O29" s="39" t="str">
        <f>IF(I29=1,'Récap. annuel'!$C$14,IF(Sept25!H29-Sept25!G29=0,"-",Sept25!H29-Sept25!G29))</f>
        <v>-</v>
      </c>
      <c r="P29" s="39" t="str">
        <f>IF(K29=1,'Récap. annuel'!$C$14,IF(Sept25!L29=1,'Récap. annuel'!$C$14/2,"-"))</f>
        <v>-</v>
      </c>
      <c r="Q29" s="39" t="str">
        <f>IF(OR(A29="sam.",A29="dim.",A29=""),"-",'Récap. annuel'!$C$14)</f>
        <v>-</v>
      </c>
      <c r="R29" s="39" t="str">
        <f>IF(OR(A29="sam.",A29="dim."),"-",'Récap. annuel'!$C$16)</f>
        <v>-</v>
      </c>
    </row>
    <row r="30" spans="1:18" x14ac:dyDescent="0.25">
      <c r="A30" s="98" t="s">
        <v>47</v>
      </c>
      <c r="B30" s="35">
        <v>45928</v>
      </c>
      <c r="C30" s="36"/>
      <c r="D30" s="37"/>
      <c r="E30" s="37"/>
      <c r="F30" s="37"/>
      <c r="G30" s="37"/>
      <c r="H30" s="37"/>
      <c r="I30" s="54"/>
      <c r="J30" s="55"/>
      <c r="K30" s="54"/>
      <c r="L30" s="56"/>
      <c r="M30" s="39" t="str">
        <f>IF(SUM((D30-C30),(F30-E30),(H30-G30))=0,IF(I30=1,'Récap. annuel'!$C$14,"-"),SUM((D30-C30),(F30-E30),(H30-G30)))</f>
        <v>-</v>
      </c>
      <c r="N30" s="39" t="str">
        <f t="shared" si="0"/>
        <v>-</v>
      </c>
      <c r="O30" s="39" t="str">
        <f>IF(I30=1,'Récap. annuel'!$C$14,IF(Sept25!H30-Sept25!G30=0,"-",Sept25!H30-Sept25!G30))</f>
        <v>-</v>
      </c>
      <c r="P30" s="39" t="str">
        <f>IF(K30=1,'Récap. annuel'!$C$14,IF(Sept25!L30=1,'Récap. annuel'!$C$14/2,"-"))</f>
        <v>-</v>
      </c>
      <c r="Q30" s="39" t="str">
        <f>IF(OR(A30="sam.",A30="dim.",A30=""),"-",'Récap. annuel'!$C$14)</f>
        <v>-</v>
      </c>
      <c r="R30" s="39" t="str">
        <f>IF(OR(A30="sam.",A30="dim."),"-",'Récap. annuel'!$C$16)</f>
        <v>-</v>
      </c>
    </row>
    <row r="31" spans="1:18" x14ac:dyDescent="0.25">
      <c r="A31" s="100" t="s">
        <v>48</v>
      </c>
      <c r="B31" s="10">
        <v>45929</v>
      </c>
      <c r="C31" s="23"/>
      <c r="D31" s="24"/>
      <c r="E31" s="24"/>
      <c r="F31" s="24"/>
      <c r="G31" s="24"/>
      <c r="H31" s="24"/>
      <c r="I31" s="48"/>
      <c r="J31" s="49"/>
      <c r="K31" s="48"/>
      <c r="L31" s="50"/>
      <c r="M31" s="29" t="str">
        <f>IF(SUM((D31-C31),(F31-E31),(H31-G31))=0,IF(I31=1,'Récap. annuel'!$C$14,"-"),SUM((D31-C31),(F31-E31),(H31-G31)))</f>
        <v>-</v>
      </c>
      <c r="N31" s="304" t="str">
        <f t="shared" si="0"/>
        <v>-</v>
      </c>
      <c r="O31" s="304" t="str">
        <f>IF(I31=1,'Récap. annuel'!$C$14,IF(Sept25!H31-Sept25!G31=0,"-",Sept25!H31-Sept25!G31))</f>
        <v>-</v>
      </c>
      <c r="P31" s="304" t="str">
        <f>IF(K31=1,'Récap. annuel'!$C$14,IF(Sept25!L31=1,'Récap. annuel'!$C$14/2,"-"))</f>
        <v>-</v>
      </c>
      <c r="Q31" s="25">
        <f>IF(OR(A31="sam.",A31="dim.",A31=""),"-",'Récap. annuel'!$C$14)</f>
        <v>0.34583333333333338</v>
      </c>
      <c r="R31" s="25">
        <f>IF(OR(A31="sam.",A31="dim."),"-",'Récap. annuel'!$C$16)</f>
        <v>0.39876700680272109</v>
      </c>
    </row>
    <row r="32" spans="1:18" ht="15.75" thickBot="1" x14ac:dyDescent="0.3">
      <c r="A32" s="164" t="s">
        <v>49</v>
      </c>
      <c r="B32" s="7">
        <v>45930</v>
      </c>
      <c r="C32" s="26"/>
      <c r="D32" s="27"/>
      <c r="E32" s="27"/>
      <c r="F32" s="27"/>
      <c r="G32" s="27"/>
      <c r="H32" s="27"/>
      <c r="I32" s="57"/>
      <c r="J32" s="58"/>
      <c r="K32" s="57"/>
      <c r="L32" s="59"/>
      <c r="M32" s="33" t="str">
        <f>IF(SUM((D32-C32),(F32-E32),(H32-G32))=0,IF(I32=1,'Récap. annuel'!$C$14,"-"),SUM((D32-C32),(F32-E32),(H32-G32)))</f>
        <v>-</v>
      </c>
      <c r="N32" s="348" t="str">
        <f t="shared" si="0"/>
        <v>-</v>
      </c>
      <c r="O32" s="348" t="str">
        <f>IF(I32=1,'Récap. annuel'!$C$14,IF(Sept25!H32-Sept25!G32=0,"-",Sept25!H32-Sept25!G32))</f>
        <v>-</v>
      </c>
      <c r="P32" s="348" t="str">
        <f>IF(K32=1,'Récap. annuel'!$C$14,IF(Sept25!L32=1,'Récap. annuel'!$C$14/2,"-"))</f>
        <v>-</v>
      </c>
      <c r="Q32" s="394">
        <f>IF(OR(A32="sam.",A32="dim.",A32=""),"-",'Récap. annuel'!$C$14)</f>
        <v>0.34583333333333338</v>
      </c>
      <c r="R32" s="394">
        <f>IF(OR(A32="sam.",A32="dim."),"-",'Récap. annuel'!$C$16)</f>
        <v>0.39876700680272109</v>
      </c>
    </row>
    <row r="33" spans="11:18" ht="15.75" thickBot="1" x14ac:dyDescent="0.3">
      <c r="K33" s="423" t="s">
        <v>7</v>
      </c>
      <c r="L33" s="424"/>
      <c r="M33" s="34">
        <f t="shared" ref="M33:R33" si="2">SUM(M3:M32)</f>
        <v>0</v>
      </c>
      <c r="N33" s="34">
        <f t="shared" si="2"/>
        <v>0</v>
      </c>
      <c r="O33" s="34">
        <f t="shared" si="2"/>
        <v>0</v>
      </c>
      <c r="P33" s="34">
        <f t="shared" si="2"/>
        <v>0</v>
      </c>
      <c r="Q33" s="109">
        <f t="shared" si="2"/>
        <v>7.2624999999999984</v>
      </c>
      <c r="R33" s="32">
        <f t="shared" si="2"/>
        <v>8.3741071428571452</v>
      </c>
    </row>
    <row r="34" spans="11:18" ht="15.75" thickBot="1" x14ac:dyDescent="0.3">
      <c r="K34" s="423" t="s">
        <v>15</v>
      </c>
      <c r="L34" s="425"/>
      <c r="M34" s="11">
        <f>'Aou25'!M35-(SUM(SUM(Sept25!K3:K32),SUM(Sept25!L3:L32)/2))</f>
        <v>55</v>
      </c>
      <c r="N34" s="44"/>
      <c r="O34" s="44"/>
      <c r="P34" s="44"/>
    </row>
    <row r="35" spans="11:18" ht="15.75" thickBot="1" x14ac:dyDescent="0.3">
      <c r="K35" s="423" t="s">
        <v>14</v>
      </c>
      <c r="L35" s="425"/>
      <c r="M35" s="12">
        <f>SUM(SUMIF(G3:G32,"&lt;&gt;",O3:O32),SUMIF(I3:I32,"&lt;&gt;",O3:O32))</f>
        <v>0</v>
      </c>
      <c r="N35" s="45"/>
      <c r="O35" s="45"/>
      <c r="P35" s="45"/>
    </row>
  </sheetData>
  <protectedRanges>
    <protectedRange algorithmName="SHA-512" hashValue="2QImkUwPol4+H0cOE67zGKRncYVWhzyaLCQJq1CQY1dDOAk7opYkXWmWRH5hJT1EZO/hB2iXZ/gGW9hmCXMP6g==" saltValue="l1JW0G/Xh5gw+vzfEIzm6w==" spinCount="100000" sqref="M36:M1048576 A1:A31 A33:B1048576 M1:M34 B1:B32 Q1:Q1048576" name="mois_nonModifiable"/>
    <protectedRange algorithmName="SHA-512" hashValue="2QImkUwPol4+H0cOE67zGKRncYVWhzyaLCQJq1CQY1dDOAk7opYkXWmWRH5hJT1EZO/hB2iXZ/gGW9hmCXMP6g==" saltValue="l1JW0G/Xh5gw+vzfEIzm6w==" spinCount="100000" sqref="M35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A1:B2"/>
    <mergeCell ref="C1:F1"/>
    <mergeCell ref="K1:L1"/>
    <mergeCell ref="M1:M2"/>
    <mergeCell ref="Q1:Q2"/>
    <mergeCell ref="N1:N2"/>
    <mergeCell ref="O1:O2"/>
    <mergeCell ref="P1:P2"/>
    <mergeCell ref="K35:L35"/>
    <mergeCell ref="K34:L34"/>
    <mergeCell ref="K33:L33"/>
    <mergeCell ref="G1:J1"/>
    <mergeCell ref="R1:R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6554-D4FA-4998-B10F-3C6E83906AE9}">
  <sheetPr codeName="Feuil11"/>
  <dimension ref="A1:R36"/>
  <sheetViews>
    <sheetView showGridLines="0" zoomScaleNormal="100" workbookViewId="0">
      <selection sqref="A1:R36"/>
    </sheetView>
  </sheetViews>
  <sheetFormatPr baseColWidth="10" defaultColWidth="10.85546875" defaultRowHeight="15" x14ac:dyDescent="0.25"/>
  <cols>
    <col min="1" max="1" width="7.140625" style="1" bestFit="1" customWidth="1"/>
    <col min="2" max="2" width="1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5.5703125" style="4" customWidth="1"/>
    <col min="19" max="16384" width="10.85546875" style="3"/>
  </cols>
  <sheetData>
    <row r="1" spans="1:18" ht="30.6" customHeight="1" thickBot="1" x14ac:dyDescent="0.3">
      <c r="A1" s="418" t="s">
        <v>111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100" t="s">
        <v>50</v>
      </c>
      <c r="B3" s="10">
        <v>45931</v>
      </c>
      <c r="C3" s="23"/>
      <c r="D3" s="24"/>
      <c r="E3" s="24"/>
      <c r="F3" s="24"/>
      <c r="G3" s="24"/>
      <c r="H3" s="24"/>
      <c r="I3" s="48"/>
      <c r="J3" s="49"/>
      <c r="K3" s="48"/>
      <c r="L3" s="50"/>
      <c r="M3" s="29" t="str">
        <f>IF(SUM((D3-C3),(F3-E3),(H3-G3))=0,IF(I3=1,'Récap. annuel'!$C$14,"-"),SUM((D3-C3),(F3-E3),(H3-G3)))</f>
        <v>-</v>
      </c>
      <c r="N3" s="185" t="str">
        <f>IF(SUM((D3-C3),(F3-E3))=0,"-",SUM((D3-C3),(F3-E3)))</f>
        <v>-</v>
      </c>
      <c r="O3" s="185" t="str">
        <f>IF(I3=1,'Récap. annuel'!$C$14,IF('Oct25'!H3-'Oct25'!G3=0,"-",'Oct25'!H3-'Oct25'!G3))</f>
        <v>-</v>
      </c>
      <c r="P3" s="185" t="str">
        <f>IF(K3=1,'Récap. annuel'!$C$14,IF('Oct25'!L3=1,'Récap. annuel'!$C$14/2,"-"))</f>
        <v>-</v>
      </c>
      <c r="Q3" s="148">
        <f>IF(OR(A3="sam.",A3="dim.",A3=""),"-",'Récap. annuel'!$C$14)</f>
        <v>0.34583333333333338</v>
      </c>
      <c r="R3" s="25">
        <f>IF(OR(A3="sam.",A3="dim."),"-",'Récap. annuel'!$C$16)</f>
        <v>0.39876700680272109</v>
      </c>
    </row>
    <row r="4" spans="1:18" x14ac:dyDescent="0.25">
      <c r="A4" s="99" t="s">
        <v>51</v>
      </c>
      <c r="B4" s="6">
        <v>45932</v>
      </c>
      <c r="C4" s="21"/>
      <c r="D4" s="22"/>
      <c r="E4" s="22"/>
      <c r="F4" s="22"/>
      <c r="G4" s="22"/>
      <c r="H4" s="22"/>
      <c r="I4" s="51"/>
      <c r="J4" s="52"/>
      <c r="K4" s="51"/>
      <c r="L4" s="53"/>
      <c r="M4" s="25" t="str">
        <f>IF(SUM((D4-C4),(F4-E4),(H4-G4))=0,IF(I4=1,'Récap. annuel'!$C$14,"-"),SUM((D4-C4),(F4-E4),(H4-G4)))</f>
        <v>-</v>
      </c>
      <c r="N4" s="28" t="str">
        <f t="shared" ref="N4:N33" si="0">IF(SUM((D4-C4),(F4-E4))=0,"-",SUM((D4-C4),(F4-E4)))</f>
        <v>-</v>
      </c>
      <c r="O4" s="28" t="str">
        <f>IF(I4=1,'Récap. annuel'!$C$14,IF('Oct25'!H4-'Oct25'!G4=0,"-",'Oct25'!H4-'Oct25'!G4))</f>
        <v>-</v>
      </c>
      <c r="P4" s="28" t="str">
        <f>IF(K4=1,'Récap. annuel'!$C$14,IF('Oct25'!L4=1,'Récap. annuel'!$C$14/2,"-"))</f>
        <v>-</v>
      </c>
      <c r="Q4" s="149">
        <f>IF(OR(A4="sam.",A4="dim.",A4=""),"-",'Récap. annuel'!$C$14)</f>
        <v>0.34583333333333338</v>
      </c>
      <c r="R4" s="30">
        <f>IF(OR(A4="sam.",A4="dim."),"-",'Récap. annuel'!$C$16)</f>
        <v>0.39876700680272109</v>
      </c>
    </row>
    <row r="5" spans="1:18" x14ac:dyDescent="0.25">
      <c r="A5" s="100" t="s">
        <v>52</v>
      </c>
      <c r="B5" s="10">
        <v>45933</v>
      </c>
      <c r="C5" s="23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185" t="str">
        <f t="shared" si="0"/>
        <v>-</v>
      </c>
      <c r="O5" s="185" t="str">
        <f>IF(I5=1,'Récap. annuel'!$C$14,IF('Oct25'!H5-'Oct25'!G5=0,"-",'Oct25'!H5-'Oct25'!G5))</f>
        <v>-</v>
      </c>
      <c r="P5" s="185" t="str">
        <f>IF(K5=1,'Récap. annuel'!$C$14,IF('Oct25'!L5=1,'Récap. annuel'!$C$14/2,"-"))</f>
        <v>-</v>
      </c>
      <c r="Q5" s="148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8" t="s">
        <v>46</v>
      </c>
      <c r="B6" s="35">
        <v>45934</v>
      </c>
      <c r="C6" s="36"/>
      <c r="D6" s="37"/>
      <c r="E6" s="37"/>
      <c r="F6" s="37"/>
      <c r="G6" s="37"/>
      <c r="H6" s="37"/>
      <c r="I6" s="54"/>
      <c r="J6" s="55"/>
      <c r="K6" s="54"/>
      <c r="L6" s="56"/>
      <c r="M6" s="39" t="str">
        <f>IF(SUM((D6-C6),(F6-E6),(H6-G6))=0,IF(I6=1,'Récap. annuel'!$C$14,"-"),SUM((D6-C6),(F6-E6),(H6-G6)))</f>
        <v>-</v>
      </c>
      <c r="N6" s="39" t="str">
        <f t="shared" si="0"/>
        <v>-</v>
      </c>
      <c r="O6" s="39" t="str">
        <f>IF(I6=1,'Récap. annuel'!$C$14,IF('Oct25'!H6-'Oct25'!G6=0,"-",'Oct25'!H6-'Oct25'!G6))</f>
        <v>-</v>
      </c>
      <c r="P6" s="39" t="str">
        <f>IF(K6=1,'Récap. annuel'!$C$14,IF('Oct25'!L6=1,'Récap. annuel'!$C$14/2,"-"))</f>
        <v>-</v>
      </c>
      <c r="Q6" s="150" t="str">
        <f>IF(OR(A6="sam.",A6="dim.",A6=""),"-",'Récap. annuel'!$C$14)</f>
        <v>-</v>
      </c>
      <c r="R6" s="39" t="str">
        <f>IF(OR(A6="sam.",A6="dim."),"-",'Récap. annuel'!$C$16)</f>
        <v>-</v>
      </c>
    </row>
    <row r="7" spans="1:18" x14ac:dyDescent="0.25">
      <c r="A7" s="98" t="s">
        <v>47</v>
      </c>
      <c r="B7" s="35">
        <v>45935</v>
      </c>
      <c r="C7" s="36"/>
      <c r="D7" s="37"/>
      <c r="E7" s="37"/>
      <c r="F7" s="37"/>
      <c r="G7" s="37"/>
      <c r="H7" s="37"/>
      <c r="I7" s="54"/>
      <c r="J7" s="55"/>
      <c r="K7" s="54"/>
      <c r="L7" s="56"/>
      <c r="M7" s="39" t="str">
        <f>IF(SUM((D7-C7),(F7-E7),(H7-G7))=0,IF(I7=1,'Récap. annuel'!$C$14,"-"),SUM((D7-C7),(F7-E7),(H7-G7)))</f>
        <v>-</v>
      </c>
      <c r="N7" s="39" t="str">
        <f t="shared" si="0"/>
        <v>-</v>
      </c>
      <c r="O7" s="39" t="str">
        <f>IF(I7=1,'Récap. annuel'!$C$14,IF('Oct25'!H7-'Oct25'!G7=0,"-",'Oct25'!H7-'Oct25'!G7))</f>
        <v>-</v>
      </c>
      <c r="P7" s="39" t="str">
        <f>IF(K7=1,'Récap. annuel'!$C$14,IF('Oct25'!L7=1,'Récap. annuel'!$C$14/2,"-"))</f>
        <v>-</v>
      </c>
      <c r="Q7" s="150" t="str">
        <f>IF(OR(A7="sam.",A7="dim.",A7=""),"-",'Récap. annuel'!$C$14)</f>
        <v>-</v>
      </c>
      <c r="R7" s="39" t="str">
        <f>IF(OR(A7="sam.",A7="dim."),"-",'Récap. annuel'!$C$16)</f>
        <v>-</v>
      </c>
    </row>
    <row r="8" spans="1:18" x14ac:dyDescent="0.25">
      <c r="A8" s="100" t="s">
        <v>48</v>
      </c>
      <c r="B8" s="10">
        <v>45936</v>
      </c>
      <c r="C8" s="23"/>
      <c r="D8" s="24"/>
      <c r="E8" s="24"/>
      <c r="F8" s="24"/>
      <c r="G8" s="24"/>
      <c r="H8" s="24"/>
      <c r="I8" s="48"/>
      <c r="J8" s="49"/>
      <c r="K8" s="48"/>
      <c r="L8" s="50"/>
      <c r="M8" s="29" t="str">
        <f>IF(SUM((D8-C8),(F8-E8),(H8-G8))=0,IF(I8=1,'Récap. annuel'!$C$14,"-"),SUM((D8-C8),(F8-E8),(H8-G8)))</f>
        <v>-</v>
      </c>
      <c r="N8" s="185" t="str">
        <f t="shared" si="0"/>
        <v>-</v>
      </c>
      <c r="O8" s="185" t="str">
        <f>IF(I8=1,'Récap. annuel'!$C$14,IF('Oct25'!H8-'Oct25'!G8=0,"-",'Oct25'!H8-'Oct25'!G8))</f>
        <v>-</v>
      </c>
      <c r="P8" s="185" t="str">
        <f>IF(K8=1,'Récap. annuel'!$C$14,IF('Oct25'!L8=1,'Récap. annuel'!$C$14/2,"-"))</f>
        <v>-</v>
      </c>
      <c r="Q8" s="148">
        <f>IF(OR(A8="sam.",A8="dim.",A8=""),"-",'Récap. annuel'!$C$14)</f>
        <v>0.34583333333333338</v>
      </c>
      <c r="R8" s="25">
        <f>IF(OR(A8="sam.",A8="dim."),"-",'Récap. annuel'!$C$16)</f>
        <v>0.39876700680272109</v>
      </c>
    </row>
    <row r="9" spans="1:18" x14ac:dyDescent="0.25">
      <c r="A9" s="99" t="s">
        <v>49</v>
      </c>
      <c r="B9" s="6">
        <v>45937</v>
      </c>
      <c r="C9" s="21"/>
      <c r="D9" s="22"/>
      <c r="E9" s="22"/>
      <c r="F9" s="22"/>
      <c r="G9" s="22"/>
      <c r="H9" s="22"/>
      <c r="I9" s="51"/>
      <c r="J9" s="52"/>
      <c r="K9" s="51"/>
      <c r="L9" s="53"/>
      <c r="M9" s="25" t="str">
        <f>IF(SUM((D9-C9),(F9-E9),(H9-G9))=0,IF(I9=1,'Récap. annuel'!$C$14,"-"),SUM((D9-C9),(F9-E9),(H9-G9)))</f>
        <v>-</v>
      </c>
      <c r="N9" s="28" t="str">
        <f t="shared" si="0"/>
        <v>-</v>
      </c>
      <c r="O9" s="28" t="str">
        <f>IF(I9=1,'Récap. annuel'!$C$14,IF('Oct25'!H9-'Oct25'!G9=0,"-",'Oct25'!H9-'Oct25'!G9))</f>
        <v>-</v>
      </c>
      <c r="P9" s="28" t="str">
        <f>IF(K9=1,'Récap. annuel'!$C$14,IF('Oct25'!L9=1,'Récap. annuel'!$C$14/2,"-"))</f>
        <v>-</v>
      </c>
      <c r="Q9" s="149">
        <f>IF(OR(A9="sam.",A9="dim.",A9=""),"-",'Récap. annuel'!$C$14)</f>
        <v>0.34583333333333338</v>
      </c>
      <c r="R9" s="30">
        <f>IF(OR(A9="sam.",A9="dim."),"-",'Récap. annuel'!$C$16)</f>
        <v>0.39876700680272109</v>
      </c>
    </row>
    <row r="10" spans="1:18" x14ac:dyDescent="0.25">
      <c r="A10" s="100" t="s">
        <v>50</v>
      </c>
      <c r="B10" s="10">
        <v>45938</v>
      </c>
      <c r="C10" s="23"/>
      <c r="D10" s="24"/>
      <c r="E10" s="24"/>
      <c r="F10" s="24"/>
      <c r="G10" s="24"/>
      <c r="H10" s="24"/>
      <c r="I10" s="48"/>
      <c r="J10" s="49"/>
      <c r="K10" s="48"/>
      <c r="L10" s="50"/>
      <c r="M10" s="29" t="str">
        <f>IF(SUM((D10-C10),(F10-E10),(H10-G10))=0,IF(I10=1,'Récap. annuel'!$C$14,"-"),SUM((D10-C10),(F10-E10),(H10-G10)))</f>
        <v>-</v>
      </c>
      <c r="N10" s="185" t="str">
        <f t="shared" si="0"/>
        <v>-</v>
      </c>
      <c r="O10" s="185" t="str">
        <f>IF(I10=1,'Récap. annuel'!$C$14,IF('Oct25'!H10-'Oct25'!G10=0,"-",'Oct25'!H10-'Oct25'!G10))</f>
        <v>-</v>
      </c>
      <c r="P10" s="185" t="str">
        <f>IF(K10=1,'Récap. annuel'!$C$14,IF('Oct25'!L10=1,'Récap. annuel'!$C$14/2,"-"))</f>
        <v>-</v>
      </c>
      <c r="Q10" s="148">
        <f>IF(OR(A10="sam.",A10="dim.",A10=""),"-",'Récap. annuel'!$C$14)</f>
        <v>0.34583333333333338</v>
      </c>
      <c r="R10" s="25">
        <f>IF(OR(A10="sam.",A10="dim."),"-",'Récap. annuel'!$C$16)</f>
        <v>0.39876700680272109</v>
      </c>
    </row>
    <row r="11" spans="1:18" x14ac:dyDescent="0.25">
      <c r="A11" s="99" t="s">
        <v>51</v>
      </c>
      <c r="B11" s="6">
        <v>45939</v>
      </c>
      <c r="C11" s="21"/>
      <c r="D11" s="22"/>
      <c r="E11" s="22"/>
      <c r="F11" s="22"/>
      <c r="G11" s="22"/>
      <c r="H11" s="22"/>
      <c r="I11" s="51"/>
      <c r="J11" s="52"/>
      <c r="K11" s="51"/>
      <c r="L11" s="53"/>
      <c r="M11" s="25" t="str">
        <f>IF(SUM((D11-C11),(F11-E11),(H11-G11))=0,IF(I11=1,'Récap. annuel'!$C$14,"-"),SUM((D11-C11),(F11-E11),(H11-G11)))</f>
        <v>-</v>
      </c>
      <c r="N11" s="28" t="str">
        <f t="shared" si="0"/>
        <v>-</v>
      </c>
      <c r="O11" s="28" t="str">
        <f>IF(I11=1,'Récap. annuel'!$C$14,IF('Oct25'!H11-'Oct25'!G11=0,"-",'Oct25'!H11-'Oct25'!G11))</f>
        <v>-</v>
      </c>
      <c r="P11" s="28" t="str">
        <f>IF(K11=1,'Récap. annuel'!$C$14,IF('Oct25'!L11=1,'Récap. annuel'!$C$14/2,"-"))</f>
        <v>-</v>
      </c>
      <c r="Q11" s="149">
        <f>IF(OR(A11="sam.",A11="dim.",A11=""),"-",'Récap. annuel'!$C$14)</f>
        <v>0.34583333333333338</v>
      </c>
      <c r="R11" s="30">
        <f>IF(OR(A11="sam.",A11="dim."),"-",'Récap. annuel'!$C$16)</f>
        <v>0.39876700680272109</v>
      </c>
    </row>
    <row r="12" spans="1:18" x14ac:dyDescent="0.25">
      <c r="A12" s="100" t="s">
        <v>52</v>
      </c>
      <c r="B12" s="10">
        <v>45940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185" t="str">
        <f t="shared" si="0"/>
        <v>-</v>
      </c>
      <c r="O12" s="185" t="str">
        <f>IF(I12=1,'Récap. annuel'!$C$14,IF('Oct25'!H12-'Oct25'!G12=0,"-",'Oct25'!H12-'Oct25'!G12))</f>
        <v>-</v>
      </c>
      <c r="P12" s="185" t="str">
        <f>IF(K12=1,'Récap. annuel'!$C$14,IF('Oct25'!L12=1,'Récap. annuel'!$C$14/2,"-"))</f>
        <v>-</v>
      </c>
      <c r="Q12" s="148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8" t="s">
        <v>46</v>
      </c>
      <c r="B13" s="35">
        <v>45941</v>
      </c>
      <c r="C13" s="36"/>
      <c r="D13" s="37"/>
      <c r="E13" s="37"/>
      <c r="F13" s="37"/>
      <c r="G13" s="37"/>
      <c r="H13" s="37"/>
      <c r="I13" s="54"/>
      <c r="J13" s="55"/>
      <c r="K13" s="54"/>
      <c r="L13" s="56"/>
      <c r="M13" s="39" t="str">
        <f>IF(SUM((D13-C13),(F13-E13),(H13-G13))=0,IF(I13=1,'Récap. annuel'!$C$14,"-"),SUM((D13-C13),(F13-E13),(H13-G13)))</f>
        <v>-</v>
      </c>
      <c r="N13" s="39" t="str">
        <f t="shared" si="0"/>
        <v>-</v>
      </c>
      <c r="O13" s="39" t="str">
        <f>IF(I13=1,'Récap. annuel'!$C$14,IF('Oct25'!H13-'Oct25'!G13=0,"-",'Oct25'!H13-'Oct25'!G13))</f>
        <v>-</v>
      </c>
      <c r="P13" s="39" t="str">
        <f>IF(K13=1,'Récap. annuel'!$C$14,IF('Oct25'!L13=1,'Récap. annuel'!$C$14/2,"-"))</f>
        <v>-</v>
      </c>
      <c r="Q13" s="150" t="str">
        <f>IF(OR(A13="sam.",A13="dim.",A13=""),"-",'Récap. annuel'!$C$14)</f>
        <v>-</v>
      </c>
      <c r="R13" s="39" t="str">
        <f>IF(OR(A13="sam.",A13="dim."),"-",'Récap. annuel'!$C$16)</f>
        <v>-</v>
      </c>
    </row>
    <row r="14" spans="1:18" x14ac:dyDescent="0.25">
      <c r="A14" s="98" t="s">
        <v>47</v>
      </c>
      <c r="B14" s="35">
        <v>45942</v>
      </c>
      <c r="C14" s="36"/>
      <c r="D14" s="37"/>
      <c r="E14" s="37"/>
      <c r="F14" s="37"/>
      <c r="G14" s="37"/>
      <c r="H14" s="37"/>
      <c r="I14" s="54"/>
      <c r="J14" s="55"/>
      <c r="K14" s="54"/>
      <c r="L14" s="56"/>
      <c r="M14" s="39" t="str">
        <f>IF(SUM((D14-C14),(F14-E14),(H14-G14))=0,IF(I14=1,'Récap. annuel'!$C$14,"-"),SUM((D14-C14),(F14-E14),(H14-G14)))</f>
        <v>-</v>
      </c>
      <c r="N14" s="138" t="str">
        <f t="shared" si="0"/>
        <v>-</v>
      </c>
      <c r="O14" s="138" t="str">
        <f>IF(I14=1,'Récap. annuel'!$C$14,IF('Oct25'!H14-'Oct25'!G14=0,"-",'Oct25'!H14-'Oct25'!G14))</f>
        <v>-</v>
      </c>
      <c r="P14" s="138" t="str">
        <f>IF(K14=1,'Récap. annuel'!$C$14,IF('Oct25'!L14=1,'Récap. annuel'!$C$14/2,"-"))</f>
        <v>-</v>
      </c>
      <c r="Q14" s="150" t="str">
        <f>IF(OR(A14="sam.",A14="dim.",A14=""),"-",'Récap. annuel'!$C$14)</f>
        <v>-</v>
      </c>
      <c r="R14" s="39" t="str">
        <f>IF(OR(A14="sam.",A14="dim."),"-",'Récap. annuel'!$C$16)</f>
        <v>-</v>
      </c>
    </row>
    <row r="15" spans="1:18" x14ac:dyDescent="0.25">
      <c r="A15" s="100" t="s">
        <v>48</v>
      </c>
      <c r="B15" s="10">
        <v>45943</v>
      </c>
      <c r="C15" s="155"/>
      <c r="D15" s="156"/>
      <c r="E15" s="156"/>
      <c r="F15" s="156"/>
      <c r="G15" s="156"/>
      <c r="H15" s="156"/>
      <c r="I15" s="157"/>
      <c r="J15" s="163"/>
      <c r="K15" s="157"/>
      <c r="L15" s="158"/>
      <c r="M15" s="29" t="str">
        <f>IF(SUM((D15-C15),(F15-E15),(H15-G15))=0,IF(I15=1,'Récap. annuel'!$C$14,"-"),SUM((D15-C15),(F15-E15),(H15-G15)))</f>
        <v>-</v>
      </c>
      <c r="N15" s="185" t="str">
        <f t="shared" si="0"/>
        <v>-</v>
      </c>
      <c r="O15" s="185" t="str">
        <f>IF(I15=1,'Récap. annuel'!$C$14,IF('Oct25'!H15-'Oct25'!G15=0,"-",'Oct25'!H15-'Oct25'!G15))</f>
        <v>-</v>
      </c>
      <c r="P15" s="185" t="str">
        <f>IF(K15=1,'Récap. annuel'!$C$14,IF('Oct25'!L15=1,'Récap. annuel'!$C$14/2,"-"))</f>
        <v>-</v>
      </c>
      <c r="Q15" s="148" t="s">
        <v>40</v>
      </c>
      <c r="R15" s="25" t="s">
        <v>40</v>
      </c>
    </row>
    <row r="16" spans="1:18" x14ac:dyDescent="0.25">
      <c r="A16" s="99" t="s">
        <v>49</v>
      </c>
      <c r="B16" s="6">
        <v>45944</v>
      </c>
      <c r="C16" s="278"/>
      <c r="D16" s="279"/>
      <c r="E16" s="279"/>
      <c r="F16" s="279"/>
      <c r="G16" s="279"/>
      <c r="H16" s="279"/>
      <c r="I16" s="280"/>
      <c r="J16" s="308"/>
      <c r="K16" s="280"/>
      <c r="L16" s="281"/>
      <c r="M16" s="25" t="str">
        <f>IF(SUM((D16-C16),(F16-E16),(H16-G16))=0,IF(I16=1,'Récap. annuel'!$C$14,"-"),SUM((D16-C16),(F16-E16),(H16-G16)))</f>
        <v>-</v>
      </c>
      <c r="N16" s="28" t="str">
        <f t="shared" si="0"/>
        <v>-</v>
      </c>
      <c r="O16" s="28" t="str">
        <f>IF(I16=1,'Récap. annuel'!$C$14,IF('Oct25'!H16-'Oct25'!G16=0,"-",'Oct25'!H16-'Oct25'!G16))</f>
        <v>-</v>
      </c>
      <c r="P16" s="28" t="str">
        <f>IF(K16=1,'Récap. annuel'!$C$14,IF('Oct25'!L16=1,'Récap. annuel'!$C$14/2,"-"))</f>
        <v>-</v>
      </c>
      <c r="Q16" s="149" t="s">
        <v>40</v>
      </c>
      <c r="R16" s="397" t="s">
        <v>40</v>
      </c>
    </row>
    <row r="17" spans="1:18" x14ac:dyDescent="0.25">
      <c r="A17" s="100" t="s">
        <v>50</v>
      </c>
      <c r="B17" s="10">
        <v>45945</v>
      </c>
      <c r="C17" s="155"/>
      <c r="D17" s="156"/>
      <c r="E17" s="156"/>
      <c r="F17" s="156"/>
      <c r="G17" s="156"/>
      <c r="H17" s="156"/>
      <c r="I17" s="157"/>
      <c r="J17" s="163"/>
      <c r="K17" s="157"/>
      <c r="L17" s="158"/>
      <c r="M17" s="29" t="str">
        <f>IF(SUM((D17-C17),(F17-E17),(H17-G17))=0,IF(I17=1,'Récap. annuel'!$C$14,"-"),SUM((D17-C17),(F17-E17),(H17-G17)))</f>
        <v>-</v>
      </c>
      <c r="N17" s="185" t="str">
        <f t="shared" si="0"/>
        <v>-</v>
      </c>
      <c r="O17" s="185" t="str">
        <f>IF(I17=1,'Récap. annuel'!$C$14,IF('Oct25'!H17-'Oct25'!G17=0,"-",'Oct25'!H17-'Oct25'!G17))</f>
        <v>-</v>
      </c>
      <c r="P17" s="185" t="str">
        <f>IF(K17=1,'Récap. annuel'!$C$14,IF('Oct25'!L17=1,'Récap. annuel'!$C$14/2,"-"))</f>
        <v>-</v>
      </c>
      <c r="Q17" s="148" t="s">
        <v>40</v>
      </c>
      <c r="R17" s="25" t="s">
        <v>40</v>
      </c>
    </row>
    <row r="18" spans="1:18" x14ac:dyDescent="0.25">
      <c r="A18" s="99" t="s">
        <v>51</v>
      </c>
      <c r="B18" s="6">
        <v>45946</v>
      </c>
      <c r="C18" s="278"/>
      <c r="D18" s="279"/>
      <c r="E18" s="279"/>
      <c r="F18" s="279"/>
      <c r="G18" s="279"/>
      <c r="H18" s="279"/>
      <c r="I18" s="280"/>
      <c r="J18" s="308"/>
      <c r="K18" s="280"/>
      <c r="L18" s="281"/>
      <c r="M18" s="25" t="str">
        <f>IF(SUM((D18-C18),(F18-E18),(H18-G18))=0,IF(I18=1,'Récap. annuel'!$C$14,"-"),SUM((D18-C18),(F18-E18),(H18-G18)))</f>
        <v>-</v>
      </c>
      <c r="N18" s="28" t="str">
        <f t="shared" si="0"/>
        <v>-</v>
      </c>
      <c r="O18" s="28" t="str">
        <f>IF(I18=1,'Récap. annuel'!$C$14,IF('Oct25'!H18-'Oct25'!G18=0,"-",'Oct25'!H18-'Oct25'!G18))</f>
        <v>-</v>
      </c>
      <c r="P18" s="28" t="str">
        <f>IF(K18=1,'Récap. annuel'!$C$14,IF('Oct25'!L18=1,'Récap. annuel'!$C$14/2,"-"))</f>
        <v>-</v>
      </c>
      <c r="Q18" s="149" t="s">
        <v>40</v>
      </c>
      <c r="R18" s="30" t="s">
        <v>40</v>
      </c>
    </row>
    <row r="19" spans="1:18" x14ac:dyDescent="0.25">
      <c r="A19" s="100" t="s">
        <v>52</v>
      </c>
      <c r="B19" s="10">
        <v>45947</v>
      </c>
      <c r="C19" s="155"/>
      <c r="D19" s="156"/>
      <c r="E19" s="156"/>
      <c r="F19" s="156"/>
      <c r="G19" s="156"/>
      <c r="H19" s="156"/>
      <c r="I19" s="157"/>
      <c r="J19" s="163"/>
      <c r="K19" s="157"/>
      <c r="L19" s="158"/>
      <c r="M19" s="29" t="str">
        <f>IF(SUM((D19-C19),(F19-E19),(H19-G19))=0,IF(I19=1,'Récap. annuel'!$C$14,"-"),SUM((D19-C19),(F19-E19),(H19-G19)))</f>
        <v>-</v>
      </c>
      <c r="N19" s="185" t="str">
        <f t="shared" si="0"/>
        <v>-</v>
      </c>
      <c r="O19" s="185" t="str">
        <f>IF(I19=1,'Récap. annuel'!$C$14,IF('Oct25'!H19-'Oct25'!G19=0,"-",'Oct25'!H19-'Oct25'!G19))</f>
        <v>-</v>
      </c>
      <c r="P19" s="185" t="str">
        <f>IF(K19=1,'Récap. annuel'!$C$14,IF('Oct25'!L19=1,'Récap. annuel'!$C$14/2,"-"))</f>
        <v>-</v>
      </c>
      <c r="Q19" s="148" t="s">
        <v>40</v>
      </c>
      <c r="R19" s="25" t="s">
        <v>40</v>
      </c>
    </row>
    <row r="20" spans="1:18" x14ac:dyDescent="0.25">
      <c r="A20" s="98" t="s">
        <v>46</v>
      </c>
      <c r="B20" s="35">
        <v>45948</v>
      </c>
      <c r="C20" s="36"/>
      <c r="D20" s="37"/>
      <c r="E20" s="37"/>
      <c r="F20" s="37"/>
      <c r="G20" s="37"/>
      <c r="H20" s="37"/>
      <c r="I20" s="54"/>
      <c r="J20" s="55"/>
      <c r="K20" s="54"/>
      <c r="L20" s="56"/>
      <c r="M20" s="39" t="str">
        <f>IF(SUM((D20-C20),(F20-E20),(H20-G20))=0,IF(I20=1,'Récap. annuel'!$C$14,"-"),SUM((D20-C20),(F20-E20),(H20-G20)))</f>
        <v>-</v>
      </c>
      <c r="N20" s="39" t="str">
        <f t="shared" si="0"/>
        <v>-</v>
      </c>
      <c r="O20" s="39" t="str">
        <f>IF(I20=1,'Récap. annuel'!$C$14,IF('Oct25'!H20-'Oct25'!G20=0,"-",'Oct25'!H20-'Oct25'!G20))</f>
        <v>-</v>
      </c>
      <c r="P20" s="39" t="str">
        <f>IF(K20=1,'Récap. annuel'!$C$14,IF('Oct25'!L20=1,'Récap. annuel'!$C$14/2,"-"))</f>
        <v>-</v>
      </c>
      <c r="Q20" s="150" t="s">
        <v>40</v>
      </c>
      <c r="R20" s="39" t="s">
        <v>40</v>
      </c>
    </row>
    <row r="21" spans="1:18" x14ac:dyDescent="0.25">
      <c r="A21" s="98" t="s">
        <v>47</v>
      </c>
      <c r="B21" s="35">
        <v>45949</v>
      </c>
      <c r="C21" s="139"/>
      <c r="D21" s="135"/>
      <c r="E21" s="135"/>
      <c r="F21" s="135"/>
      <c r="G21" s="135"/>
      <c r="H21" s="135"/>
      <c r="I21" s="136"/>
      <c r="J21" s="136"/>
      <c r="K21" s="136"/>
      <c r="L21" s="137"/>
      <c r="M21" s="39" t="str">
        <f>IF(SUM((D21-C21),(F21-E21),(H21-G21))=0,IF(I21=1,'Récap. annuel'!$C$14,"-"),SUM((D21-C21),(F21-E21),(H21-G21)))</f>
        <v>-</v>
      </c>
      <c r="N21" s="39" t="str">
        <f t="shared" si="0"/>
        <v>-</v>
      </c>
      <c r="O21" s="39" t="str">
        <f>IF(I21=1,'Récap. annuel'!$C$14,IF('Oct25'!H21-'Oct25'!G21=0,"-",'Oct25'!H21-'Oct25'!G21))</f>
        <v>-</v>
      </c>
      <c r="P21" s="39" t="str">
        <f>IF(K21=1,'Récap. annuel'!$C$14,IF('Oct25'!L21=1,'Récap. annuel'!$C$14/2,"-"))</f>
        <v>-</v>
      </c>
      <c r="Q21" s="150" t="str">
        <f>IF(OR(A21="sam.",A21="dim.",A21=""),"-",'Récap. annuel'!$C$14)</f>
        <v>-</v>
      </c>
      <c r="R21" s="39" t="s">
        <v>40</v>
      </c>
    </row>
    <row r="22" spans="1:18" x14ac:dyDescent="0.25">
      <c r="A22" s="100" t="s">
        <v>48</v>
      </c>
      <c r="B22" s="10">
        <v>45950</v>
      </c>
      <c r="C22" s="155"/>
      <c r="D22" s="156"/>
      <c r="E22" s="156"/>
      <c r="F22" s="156"/>
      <c r="G22" s="156"/>
      <c r="H22" s="156"/>
      <c r="I22" s="157"/>
      <c r="J22" s="163"/>
      <c r="K22" s="157"/>
      <c r="L22" s="158"/>
      <c r="M22" s="29" t="str">
        <f>IF(SUM((D22-C22),(F22-E22),(H22-G22))=0,IF(I22=1,'Récap. annuel'!$C$14,"-"),SUM((D22-C22),(F22-E22),(H22-G22)))</f>
        <v>-</v>
      </c>
      <c r="N22" s="185" t="str">
        <f t="shared" si="0"/>
        <v>-</v>
      </c>
      <c r="O22" s="185" t="str">
        <f>IF(I22=1,'Récap. annuel'!$C$14,IF('Oct25'!H22-'Oct25'!G22=0,"-",'Oct25'!H22-'Oct25'!G22))</f>
        <v>-</v>
      </c>
      <c r="P22" s="185" t="str">
        <f>IF(K22=1,'Récap. annuel'!$C$14,IF('Oct25'!L22=1,'Récap. annuel'!$C$14/2,"-"))</f>
        <v>-</v>
      </c>
      <c r="Q22" s="148">
        <f>IF(OR(A22="sam.",A22="dim.",A22=""),"-",'Récap. annuel'!$C$14)</f>
        <v>0.34583333333333338</v>
      </c>
      <c r="R22" s="25" t="s">
        <v>40</v>
      </c>
    </row>
    <row r="23" spans="1:18" x14ac:dyDescent="0.25">
      <c r="A23" s="99" t="s">
        <v>49</v>
      </c>
      <c r="B23" s="6">
        <v>45951</v>
      </c>
      <c r="C23" s="278"/>
      <c r="D23" s="279"/>
      <c r="E23" s="279"/>
      <c r="F23" s="279"/>
      <c r="G23" s="279"/>
      <c r="H23" s="279"/>
      <c r="I23" s="280"/>
      <c r="J23" s="308"/>
      <c r="K23" s="280"/>
      <c r="L23" s="281"/>
      <c r="M23" s="25" t="str">
        <f>IF(SUM((D23-C23),(F23-E23),(H23-G23))=0,IF(I23=1,'Récap. annuel'!$C$14,"-"),SUM((D23-C23),(F23-E23),(H23-G23)))</f>
        <v>-</v>
      </c>
      <c r="N23" s="28" t="str">
        <f t="shared" si="0"/>
        <v>-</v>
      </c>
      <c r="O23" s="28" t="str">
        <f>IF(I23=1,'Récap. annuel'!$C$14,IF('Oct25'!H23-'Oct25'!G23=0,"-",'Oct25'!H23-'Oct25'!G23))</f>
        <v>-</v>
      </c>
      <c r="P23" s="28" t="str">
        <f>IF(K23=1,'Récap. annuel'!$C$14,IF('Oct25'!L23=1,'Récap. annuel'!$C$14/2,"-"))</f>
        <v>-</v>
      </c>
      <c r="Q23" s="149">
        <f>IF(OR(A23="sam.",A23="dim.",A23=""),"-",'Récap. annuel'!$C$14)</f>
        <v>0.34583333333333338</v>
      </c>
      <c r="R23" s="30" t="s">
        <v>40</v>
      </c>
    </row>
    <row r="24" spans="1:18" x14ac:dyDescent="0.25">
      <c r="A24" s="100" t="s">
        <v>50</v>
      </c>
      <c r="B24" s="10">
        <v>45952</v>
      </c>
      <c r="C24" s="155"/>
      <c r="D24" s="156"/>
      <c r="E24" s="156"/>
      <c r="F24" s="156"/>
      <c r="G24" s="156"/>
      <c r="H24" s="156"/>
      <c r="I24" s="157"/>
      <c r="J24" s="163"/>
      <c r="K24" s="157"/>
      <c r="L24" s="158"/>
      <c r="M24" s="29" t="str">
        <f>IF(SUM((D24-C24),(F24-E24),(H24-G24))=0,IF(I24=1,'Récap. annuel'!$C$14,"-"),SUM((D24-C24),(F24-E24),(H24-G24)))</f>
        <v>-</v>
      </c>
      <c r="N24" s="185" t="str">
        <f t="shared" si="0"/>
        <v>-</v>
      </c>
      <c r="O24" s="185" t="str">
        <f>IF(I24=1,'Récap. annuel'!$C$14,IF('Oct25'!H24-'Oct25'!G24=0,"-",'Oct25'!H24-'Oct25'!G24))</f>
        <v>-</v>
      </c>
      <c r="P24" s="185" t="str">
        <f>IF(K24=1,'Récap. annuel'!$C$14,IF('Oct25'!L24=1,'Récap. annuel'!$C$14/2,"-"))</f>
        <v>-</v>
      </c>
      <c r="Q24" s="148">
        <f>IF(OR(A24="sam.",A24="dim.",A24=""),"-",'Récap. annuel'!$C$14)</f>
        <v>0.34583333333333338</v>
      </c>
      <c r="R24" s="25" t="s">
        <v>40</v>
      </c>
    </row>
    <row r="25" spans="1:18" x14ac:dyDescent="0.25">
      <c r="A25" s="99" t="s">
        <v>51</v>
      </c>
      <c r="B25" s="6">
        <v>45953</v>
      </c>
      <c r="C25" s="278"/>
      <c r="D25" s="279"/>
      <c r="E25" s="279"/>
      <c r="F25" s="279"/>
      <c r="G25" s="279"/>
      <c r="H25" s="279"/>
      <c r="I25" s="280"/>
      <c r="J25" s="308"/>
      <c r="K25" s="280"/>
      <c r="L25" s="281"/>
      <c r="M25" s="25" t="str">
        <f>IF(SUM((D25-C25),(F25-E25),(H25-G25))=0,IF(I25=1,'Récap. annuel'!$C$14,"-"),SUM((D25-C25),(F25-E25),(H25-G25)))</f>
        <v>-</v>
      </c>
      <c r="N25" s="28" t="str">
        <f t="shared" si="0"/>
        <v>-</v>
      </c>
      <c r="O25" s="28" t="str">
        <f>IF(I25=1,'Récap. annuel'!$C$14,IF('Oct25'!H25-'Oct25'!G25=0,"-",'Oct25'!H25-'Oct25'!G25))</f>
        <v>-</v>
      </c>
      <c r="P25" s="28" t="str">
        <f>IF(K25=1,'Récap. annuel'!$C$14,IF('Oct25'!L25=1,'Récap. annuel'!$C$14/2,"-"))</f>
        <v>-</v>
      </c>
      <c r="Q25" s="149">
        <f>IF(OR(A25="sam.",A25="dim.",A25=""),"-",'Récap. annuel'!$C$14)</f>
        <v>0.34583333333333338</v>
      </c>
      <c r="R25" s="30" t="s">
        <v>40</v>
      </c>
    </row>
    <row r="26" spans="1:18" x14ac:dyDescent="0.25">
      <c r="A26" s="100" t="s">
        <v>52</v>
      </c>
      <c r="B26" s="10">
        <v>45954</v>
      </c>
      <c r="C26" s="155"/>
      <c r="D26" s="156"/>
      <c r="E26" s="156"/>
      <c r="F26" s="156"/>
      <c r="G26" s="156"/>
      <c r="H26" s="156"/>
      <c r="I26" s="157"/>
      <c r="J26" s="163"/>
      <c r="K26" s="157"/>
      <c r="L26" s="158"/>
      <c r="M26" s="29" t="str">
        <f>IF(SUM((D26-C26),(F26-E26),(H26-G26))=0,IF(I26=1,'Récap. annuel'!$C$14,"-"),SUM((D26-C26),(F26-E26),(H26-G26)))</f>
        <v>-</v>
      </c>
      <c r="N26" s="185" t="str">
        <f t="shared" si="0"/>
        <v>-</v>
      </c>
      <c r="O26" s="185" t="str">
        <f>IF(I26=1,'Récap. annuel'!$C$14,IF('Oct25'!H26-'Oct25'!G26=0,"-",'Oct25'!H26-'Oct25'!G26))</f>
        <v>-</v>
      </c>
      <c r="P26" s="185" t="str">
        <f>IF(K26=1,'Récap. annuel'!$C$14,IF('Oct25'!L26=1,'Récap. annuel'!$C$14/2,"-"))</f>
        <v>-</v>
      </c>
      <c r="Q26" s="148">
        <f>IF(OR(A26="sam.",A26="dim.",A26=""),"-",'Récap. annuel'!$C$14)</f>
        <v>0.34583333333333338</v>
      </c>
      <c r="R26" s="25" t="s">
        <v>40</v>
      </c>
    </row>
    <row r="27" spans="1:18" x14ac:dyDescent="0.25">
      <c r="A27" s="98" t="s">
        <v>46</v>
      </c>
      <c r="B27" s="35">
        <v>45955</v>
      </c>
      <c r="C27" s="36"/>
      <c r="D27" s="37"/>
      <c r="E27" s="37"/>
      <c r="F27" s="37"/>
      <c r="G27" s="37"/>
      <c r="H27" s="37"/>
      <c r="I27" s="54"/>
      <c r="J27" s="55"/>
      <c r="K27" s="54"/>
      <c r="L27" s="56"/>
      <c r="M27" s="39" t="str">
        <f>IF(SUM((D27-C27),(F27-E27),(H27-G27))=0,IF(I27=1,'Récap. annuel'!$C$14,"-"),SUM((D27-C27),(F27-E27),(H27-G27)))</f>
        <v>-</v>
      </c>
      <c r="N27" s="39" t="str">
        <f t="shared" si="0"/>
        <v>-</v>
      </c>
      <c r="O27" s="39" t="str">
        <f>IF(I27=1,'Récap. annuel'!$C$14,IF('Oct25'!H27-'Oct25'!G27=0,"-",'Oct25'!H27-'Oct25'!G27))</f>
        <v>-</v>
      </c>
      <c r="P27" s="39" t="str">
        <f>IF(K27=1,'Récap. annuel'!$C$14,IF('Oct25'!L27=1,'Récap. annuel'!$C$14/2,"-"))</f>
        <v>-</v>
      </c>
      <c r="Q27" s="150" t="str">
        <f>IF(OR(A27="sam.",A27="dim.",A27=""),"-",'Récap. annuel'!$C$14)</f>
        <v>-</v>
      </c>
      <c r="R27" s="39" t="s">
        <v>40</v>
      </c>
    </row>
    <row r="28" spans="1:18" x14ac:dyDescent="0.25">
      <c r="A28" s="98" t="s">
        <v>47</v>
      </c>
      <c r="B28" s="35">
        <v>45956</v>
      </c>
      <c r="C28" s="36"/>
      <c r="D28" s="37"/>
      <c r="E28" s="37"/>
      <c r="F28" s="37"/>
      <c r="G28" s="37"/>
      <c r="H28" s="37"/>
      <c r="I28" s="54"/>
      <c r="J28" s="55"/>
      <c r="K28" s="54"/>
      <c r="L28" s="56"/>
      <c r="M28" s="39" t="str">
        <f>IF(SUM((D28-C28),(F28-E28),(H28-G28))=0,IF(I28=1,'Récap. annuel'!$C$14,"-"),SUM((D28-C28),(F28-E28),(H28-G28)))</f>
        <v>-</v>
      </c>
      <c r="N28" s="138" t="str">
        <f t="shared" si="0"/>
        <v>-</v>
      </c>
      <c r="O28" s="138" t="str">
        <f>IF(I28=1,'Récap. annuel'!$C$14,IF('Oct25'!H28-'Oct25'!G28=0,"-",'Oct25'!H28-'Oct25'!G28))</f>
        <v>-</v>
      </c>
      <c r="P28" s="138" t="str">
        <f>IF(K28=1,'Récap. annuel'!$C$14,IF('Oct25'!L28=1,'Récap. annuel'!$C$14/2,"-"))</f>
        <v>-</v>
      </c>
      <c r="Q28" s="150" t="str">
        <f>IF(OR(A28="sam.",A28="dim.",A28=""),"-",'Récap. annuel'!$C$14)</f>
        <v>-</v>
      </c>
      <c r="R28" s="39" t="s">
        <v>40</v>
      </c>
    </row>
    <row r="29" spans="1:18" x14ac:dyDescent="0.25">
      <c r="A29" s="100" t="s">
        <v>48</v>
      </c>
      <c r="B29" s="10">
        <v>45957</v>
      </c>
      <c r="C29" s="23"/>
      <c r="D29" s="24"/>
      <c r="E29" s="24"/>
      <c r="F29" s="24"/>
      <c r="G29" s="24"/>
      <c r="H29" s="24"/>
      <c r="I29" s="48"/>
      <c r="J29" s="49"/>
      <c r="K29" s="48"/>
      <c r="L29" s="50"/>
      <c r="M29" s="29" t="str">
        <f>IF(SUM((D29-C29),(F29-E29),(H29-G29))=0,IF(I29=1,'Récap. annuel'!$C$14,"-"),SUM((D29-C29),(F29-E29),(H29-G29)))</f>
        <v>-</v>
      </c>
      <c r="N29" s="185" t="str">
        <f t="shared" si="0"/>
        <v>-</v>
      </c>
      <c r="O29" s="185" t="str">
        <f>IF(I29=1,'Récap. annuel'!$C$14,IF('Oct25'!H29-'Oct25'!G29=0,"-",'Oct25'!H29-'Oct25'!G29))</f>
        <v>-</v>
      </c>
      <c r="P29" s="185" t="str">
        <f>IF(K29=1,'Récap. annuel'!$C$14,IF('Oct25'!L29=1,'Récap. annuel'!$C$14/2,"-"))</f>
        <v>-</v>
      </c>
      <c r="Q29" s="148">
        <f>IF(OR(A29="sam.",A29="dim.",A29=""),"-",'Récap. annuel'!$C$14)</f>
        <v>0.34583333333333338</v>
      </c>
      <c r="R29" s="25">
        <f>IF(OR(A29="sam.",A29="dim."),"-",'Récap. annuel'!$C$16)</f>
        <v>0.39876700680272109</v>
      </c>
    </row>
    <row r="30" spans="1:18" x14ac:dyDescent="0.25">
      <c r="A30" s="99" t="s">
        <v>49</v>
      </c>
      <c r="B30" s="6">
        <v>45958</v>
      </c>
      <c r="C30" s="21"/>
      <c r="D30" s="22"/>
      <c r="E30" s="22"/>
      <c r="F30" s="22"/>
      <c r="G30" s="22"/>
      <c r="H30" s="22"/>
      <c r="I30" s="51"/>
      <c r="J30" s="52"/>
      <c r="K30" s="51"/>
      <c r="L30" s="53"/>
      <c r="M30" s="25" t="str">
        <f>IF(SUM((D30-C30),(F30-E30),(H30-G30))=0,IF(I30=1,'Récap. annuel'!$C$14,"-"),SUM((D30-C30),(F30-E30),(H30-G30)))</f>
        <v>-</v>
      </c>
      <c r="N30" s="28" t="str">
        <f t="shared" si="0"/>
        <v>-</v>
      </c>
      <c r="O30" s="28" t="str">
        <f>IF(I30=1,'Récap. annuel'!$C$14,IF('Oct25'!H30-'Oct25'!G30=0,"-",'Oct25'!H30-'Oct25'!G30))</f>
        <v>-</v>
      </c>
      <c r="P30" s="28" t="str">
        <f>IF(K30=1,'Récap. annuel'!$C$14,IF('Oct25'!L30=1,'Récap. annuel'!$C$14/2,"-"))</f>
        <v>-</v>
      </c>
      <c r="Q30" s="149">
        <f>IF(OR(A30="sam.",A30="dim.",A30=""),"-",'Récap. annuel'!$C$14)</f>
        <v>0.34583333333333338</v>
      </c>
      <c r="R30" s="30">
        <f>IF(OR(A30="sam.",A30="dim."),"-",'Récap. annuel'!$C$16)</f>
        <v>0.39876700680272109</v>
      </c>
    </row>
    <row r="31" spans="1:18" x14ac:dyDescent="0.25">
      <c r="A31" s="100" t="s">
        <v>50</v>
      </c>
      <c r="B31" s="10">
        <v>45959</v>
      </c>
      <c r="C31" s="23"/>
      <c r="D31" s="24"/>
      <c r="E31" s="24"/>
      <c r="F31" s="24"/>
      <c r="G31" s="24"/>
      <c r="H31" s="24"/>
      <c r="I31" s="48"/>
      <c r="J31" s="49"/>
      <c r="K31" s="48"/>
      <c r="L31" s="50"/>
      <c r="M31" s="29" t="str">
        <f>IF(SUM((D31-C31),(F31-E31),(H31-G31))=0,IF(I31=1,'Récap. annuel'!$C$14,"-"),SUM((D31-C31),(F31-E31),(H31-G31)))</f>
        <v>-</v>
      </c>
      <c r="N31" s="185" t="str">
        <f t="shared" si="0"/>
        <v>-</v>
      </c>
      <c r="O31" s="185" t="str">
        <f>IF(I31=1,'Récap. annuel'!$C$14,IF('Oct25'!H31-'Oct25'!G31=0,"-",'Oct25'!H31-'Oct25'!G31))</f>
        <v>-</v>
      </c>
      <c r="P31" s="185" t="str">
        <f>IF(K31=1,'Récap. annuel'!$C$14,IF('Oct25'!L31=1,'Récap. annuel'!$C$14/2,"-"))</f>
        <v>-</v>
      </c>
      <c r="Q31" s="148">
        <f>IF(OR(A31="sam.",A31="dim.",A31=""),"-",'Récap. annuel'!$C$14)</f>
        <v>0.34583333333333338</v>
      </c>
      <c r="R31" s="25">
        <f>IF(OR(A31="sam.",A31="dim."),"-",'Récap. annuel'!$C$16)</f>
        <v>0.39876700680272109</v>
      </c>
    </row>
    <row r="32" spans="1:18" x14ac:dyDescent="0.25">
      <c r="A32" s="99" t="s">
        <v>51</v>
      </c>
      <c r="B32" s="6">
        <v>45960</v>
      </c>
      <c r="C32" s="21"/>
      <c r="D32" s="22"/>
      <c r="E32" s="22"/>
      <c r="F32" s="22"/>
      <c r="G32" s="22"/>
      <c r="H32" s="22"/>
      <c r="I32" s="51"/>
      <c r="J32" s="52"/>
      <c r="K32" s="51"/>
      <c r="L32" s="53"/>
      <c r="M32" s="25" t="str">
        <f>IF(SUM((D32-C32),(F32-E32),(H32-G32))=0,IF(I32=1,'Récap. annuel'!$C$14,"-"),SUM((D32-C32),(F32-E32),(H32-G32)))</f>
        <v>-</v>
      </c>
      <c r="N32" s="28" t="str">
        <f t="shared" si="0"/>
        <v>-</v>
      </c>
      <c r="O32" s="28" t="str">
        <f>IF(I32=1,'Récap. annuel'!$C$14,IF('Oct25'!H32-'Oct25'!G32=0,"-",'Oct25'!H32-'Oct25'!G32))</f>
        <v>-</v>
      </c>
      <c r="P32" s="28" t="str">
        <f>IF(K32=1,'Récap. annuel'!$C$14,IF('Oct25'!L32=1,'Récap. annuel'!$C$14/2,"-"))</f>
        <v>-</v>
      </c>
      <c r="Q32" s="149">
        <f>IF(OR(A32="sam.",A32="dim.",A32=""),"-",'Récap. annuel'!$C$14)</f>
        <v>0.34583333333333338</v>
      </c>
      <c r="R32" s="30">
        <f>IF(OR(A32="sam.",A32="dim."),"-",'Récap. annuel'!$C$16)</f>
        <v>0.39876700680272109</v>
      </c>
    </row>
    <row r="33" spans="1:18" ht="15.75" thickBot="1" x14ac:dyDescent="0.3">
      <c r="A33" s="101" t="s">
        <v>52</v>
      </c>
      <c r="B33" s="88">
        <v>45961</v>
      </c>
      <c r="C33" s="89"/>
      <c r="D33" s="90"/>
      <c r="E33" s="90"/>
      <c r="F33" s="90"/>
      <c r="G33" s="90"/>
      <c r="H33" s="90"/>
      <c r="I33" s="91"/>
      <c r="J33" s="92"/>
      <c r="K33" s="91"/>
      <c r="L33" s="93"/>
      <c r="M33" s="369" t="str">
        <f>IF(SUM((D33-C33),(F33-E33),(H33-G33))=0,IF(I33=1,'Récap. annuel'!$C$14,"-"),SUM((D33-C33),(F33-E33),(H33-G33)))</f>
        <v>-</v>
      </c>
      <c r="N33" s="398" t="str">
        <f t="shared" si="0"/>
        <v>-</v>
      </c>
      <c r="O33" s="398" t="str">
        <f>IF(I33=1,'Récap. annuel'!$C$14,IF('Oct25'!H33-'Oct25'!G33=0,"-",'Oct25'!H33-'Oct25'!G33))</f>
        <v>-</v>
      </c>
      <c r="P33" s="398" t="str">
        <f>IF(K33=1,'Récap. annuel'!$C$14,IF('Oct25'!L33=1,'Récap. annuel'!$C$14/2,"-"))</f>
        <v>-</v>
      </c>
      <c r="Q33" s="399">
        <f>IF(OR(A33="sam.",A33="dim.",A33=""),"-",'Récap. annuel'!$C$14)</f>
        <v>0.34583333333333338</v>
      </c>
      <c r="R33" s="33">
        <f>IF(OR(A33="sam.",A33="dim."),"-",'Récap. annuel'!$C$16)</f>
        <v>0.39876700680272109</v>
      </c>
    </row>
    <row r="34" spans="1:18" ht="15.75" thickBot="1" x14ac:dyDescent="0.3">
      <c r="K34" s="423" t="s">
        <v>7</v>
      </c>
      <c r="L34" s="424"/>
      <c r="M34" s="34">
        <f t="shared" ref="M34:R34" si="1">SUM(M3:M33)</f>
        <v>0</v>
      </c>
      <c r="N34" s="34">
        <f t="shared" si="1"/>
        <v>0</v>
      </c>
      <c r="O34" s="34">
        <f t="shared" si="1"/>
        <v>0</v>
      </c>
      <c r="P34" s="34">
        <f t="shared" si="1"/>
        <v>0</v>
      </c>
      <c r="Q34" s="109">
        <f t="shared" si="1"/>
        <v>6.2249999999999988</v>
      </c>
      <c r="R34" s="32">
        <f t="shared" si="1"/>
        <v>5.1839710884353742</v>
      </c>
    </row>
    <row r="35" spans="1:18" ht="15.75" thickBot="1" x14ac:dyDescent="0.3">
      <c r="K35" s="423" t="s">
        <v>15</v>
      </c>
      <c r="L35" s="425"/>
      <c r="M35" s="11">
        <f>Sept25!M34-(SUM(SUM('Oct25'!K3:K33),SUM('Oct25'!L3:L33)/2))</f>
        <v>55</v>
      </c>
      <c r="N35" s="44"/>
      <c r="O35" s="44"/>
      <c r="P35" s="44"/>
    </row>
    <row r="36" spans="1:18" ht="15.75" thickBot="1" x14ac:dyDescent="0.3">
      <c r="K36" s="423" t="s">
        <v>14</v>
      </c>
      <c r="L36" s="425"/>
      <c r="M36" s="12">
        <f>SUM(SUMIF(G3:G33,"&lt;&gt;",O3:O33),SUMIF(I3:I33,"&lt;&gt;",O3:O33))</f>
        <v>0</v>
      </c>
      <c r="N36" s="45"/>
      <c r="O36" s="45"/>
      <c r="P36" s="45"/>
    </row>
  </sheetData>
  <protectedRanges>
    <protectedRange algorithmName="SHA-512" hashValue="2QImkUwPol4+H0cOE67zGKRncYVWhzyaLCQJq1CQY1dDOAk7opYkXWmWRH5hJT1EZO/hB2iXZ/gGW9hmCXMP6g==" saltValue="l1JW0G/Xh5gw+vzfEIzm6w==" spinCount="100000" sqref="M37:M1048576 A1:A32 A34:A1048576 Q1:Q1048576 B1:B1048576 M1:M35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B174-5FEB-4D3B-90C1-F0FE793C2C30}">
  <sheetPr codeName="Feuil12"/>
  <dimension ref="A1:R35"/>
  <sheetViews>
    <sheetView showGridLines="0" zoomScaleNormal="100" workbookViewId="0">
      <selection sqref="A1:R35"/>
    </sheetView>
  </sheetViews>
  <sheetFormatPr baseColWidth="10" defaultColWidth="10.85546875" defaultRowHeight="15" x14ac:dyDescent="0.25"/>
  <cols>
    <col min="1" max="1" width="7.140625" style="1" bestFit="1" customWidth="1"/>
    <col min="2" max="2" width="19" style="2" customWidth="1"/>
    <col min="3" max="8" width="7.140625" style="4" customWidth="1"/>
    <col min="9" max="9" width="9.7109375" style="3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6.85546875" style="4" customWidth="1"/>
    <col min="19" max="16384" width="10.85546875" style="3"/>
  </cols>
  <sheetData>
    <row r="1" spans="1:18" ht="30.6" customHeight="1" thickBot="1" x14ac:dyDescent="0.3">
      <c r="A1" s="418" t="s">
        <v>112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98" t="s">
        <v>46</v>
      </c>
      <c r="B3" s="35">
        <v>45962</v>
      </c>
      <c r="C3" s="36"/>
      <c r="D3" s="37"/>
      <c r="E3" s="37"/>
      <c r="F3" s="37"/>
      <c r="G3" s="37"/>
      <c r="H3" s="37"/>
      <c r="I3" s="54"/>
      <c r="J3" s="55"/>
      <c r="K3" s="54"/>
      <c r="L3" s="56"/>
      <c r="M3" s="39" t="str">
        <f>IF(SUM((D3-C3),(F3-E3),(H3-G3))=0,IF(I3=1,'Récap. annuel'!$C$14,"-"),SUM((D3-C3),(F3-E3),(H3-G3)))</f>
        <v>-</v>
      </c>
      <c r="N3" s="138" t="str">
        <f>IF(SUM((D3-C3),(F3-E3))=0,"-",SUM((D3-C3),(F3-E3)))</f>
        <v>-</v>
      </c>
      <c r="O3" s="138" t="str">
        <f>IF(I3=1,'Récap. annuel'!$C$14,IF('Nov25'!H3-'Nov25'!G3=0,"-",'Nov25'!H3-'Nov25'!G3))</f>
        <v>-</v>
      </c>
      <c r="P3" s="138" t="str">
        <f>IF(K3=1,'Récap. annuel'!$C$14,IF('Nov25'!L3=1,'Récap. annuel'!$C$14/2,"-"))</f>
        <v>-</v>
      </c>
      <c r="Q3" s="150" t="str">
        <f>IF(OR(A3="sam.",A3="dim.",A3=""),"-",'Récap. annuel'!$C$14)</f>
        <v>-</v>
      </c>
      <c r="R3" s="39" t="str">
        <f>IF(OR(A3="sam.",A3="dim."),"-",'Récap. annuel'!$C$16)</f>
        <v>-</v>
      </c>
    </row>
    <row r="4" spans="1:18" x14ac:dyDescent="0.25">
      <c r="A4" s="98" t="s">
        <v>47</v>
      </c>
      <c r="B4" s="35">
        <v>45963</v>
      </c>
      <c r="C4" s="36"/>
      <c r="D4" s="37"/>
      <c r="E4" s="37"/>
      <c r="F4" s="37"/>
      <c r="G4" s="37"/>
      <c r="H4" s="37"/>
      <c r="I4" s="54"/>
      <c r="J4" s="55"/>
      <c r="K4" s="54"/>
      <c r="L4" s="56"/>
      <c r="M4" s="39" t="str">
        <f>IF(SUM((D4-C4),(F4-E4),(H4-G4))=0,IF(I4=1,'Récap. annuel'!$C$14,"-"),SUM((D4-C4),(F4-E4),(H4-G4)))</f>
        <v>-</v>
      </c>
      <c r="N4" s="138" t="str">
        <f t="shared" ref="N4:N32" si="0">IF(SUM((D4-C4),(F4-E4))=0,"-",SUM((D4-C4),(F4-E4)))</f>
        <v>-</v>
      </c>
      <c r="O4" s="138" t="str">
        <f>IF(I4=1,'Récap. annuel'!$C$14,IF('Nov25'!H4-'Nov25'!G4=0,"-",'Nov25'!H4-'Nov25'!G4))</f>
        <v>-</v>
      </c>
      <c r="P4" s="138" t="str">
        <f>IF(K4=1,'Récap. annuel'!$C$14,IF('Nov25'!L4=1,'Récap. annuel'!$C$14/2,"-"))</f>
        <v>-</v>
      </c>
      <c r="Q4" s="150" t="str">
        <f>IF(OR(A4="sam.",A4="dim.",A4=""),"-",'Récap. annuel'!$C$14)</f>
        <v>-</v>
      </c>
      <c r="R4" s="39" t="str">
        <f>IF(OR(A4="sam.",A4="dim."),"-",'Récap. annuel'!$C$16)</f>
        <v>-</v>
      </c>
    </row>
    <row r="5" spans="1:18" x14ac:dyDescent="0.25">
      <c r="A5" s="100" t="s">
        <v>48</v>
      </c>
      <c r="B5" s="10">
        <v>45964</v>
      </c>
      <c r="C5" s="23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30" t="str">
        <f t="shared" si="0"/>
        <v>-</v>
      </c>
      <c r="O5" s="30" t="str">
        <f>IF(I5=1,'Récap. annuel'!$C$14,IF('Nov25'!H5-'Nov25'!G5=0,"-",'Nov25'!H5-'Nov25'!G5))</f>
        <v>-</v>
      </c>
      <c r="P5" s="30" t="str">
        <f>IF(K5=1,'Récap. annuel'!$C$14,IF('Nov25'!L5=1,'Récap. annuel'!$C$14/2,"-"))</f>
        <v>-</v>
      </c>
      <c r="Q5" s="148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9" t="s">
        <v>49</v>
      </c>
      <c r="B6" s="6">
        <v>45965</v>
      </c>
      <c r="C6" s="21"/>
      <c r="D6" s="22"/>
      <c r="E6" s="22"/>
      <c r="F6" s="22"/>
      <c r="G6" s="22"/>
      <c r="H6" s="22"/>
      <c r="I6" s="51"/>
      <c r="J6" s="52"/>
      <c r="K6" s="51"/>
      <c r="L6" s="53"/>
      <c r="M6" s="25" t="str">
        <f>IF(SUM((D6-C6),(F6-E6),(H6-G6))=0,IF(I6=1,'Récap. annuel'!$C$14,"-"),SUM((D6-C6),(F6-E6),(H6-G6)))</f>
        <v>-</v>
      </c>
      <c r="N6" s="303" t="str">
        <f t="shared" si="0"/>
        <v>-</v>
      </c>
      <c r="O6" s="303" t="str">
        <f>IF(I6=1,'Récap. annuel'!$C$14,IF('Nov25'!H6-'Nov25'!G6=0,"-",'Nov25'!H6-'Nov25'!G6))</f>
        <v>-</v>
      </c>
      <c r="P6" s="303" t="str">
        <f>IF(K6=1,'Récap. annuel'!$C$14,IF('Nov25'!L6=1,'Récap. annuel'!$C$14/2,"-"))</f>
        <v>-</v>
      </c>
      <c r="Q6" s="149">
        <f>IF(OR(A6="sam.",A6="dim.",A6=""),"-",'Récap. annuel'!$C$14)</f>
        <v>0.34583333333333338</v>
      </c>
      <c r="R6" s="30">
        <f>IF(OR(A6="sam.",A6="dim."),"-",'Récap. annuel'!$C$16)</f>
        <v>0.39876700680272109</v>
      </c>
    </row>
    <row r="7" spans="1:18" x14ac:dyDescent="0.25">
      <c r="A7" s="100" t="s">
        <v>50</v>
      </c>
      <c r="B7" s="10">
        <v>45966</v>
      </c>
      <c r="C7" s="23"/>
      <c r="D7" s="24"/>
      <c r="E7" s="24"/>
      <c r="F7" s="24"/>
      <c r="G7" s="24"/>
      <c r="H7" s="24"/>
      <c r="I7" s="48"/>
      <c r="J7" s="49"/>
      <c r="K7" s="48"/>
      <c r="L7" s="50"/>
      <c r="M7" s="29" t="str">
        <f>IF(SUM((D7-C7),(F7-E7),(H7-G7))=0,IF(I7=1,'Récap. annuel'!$C$14,"-"),SUM((D7-C7),(F7-E7),(H7-G7)))</f>
        <v>-</v>
      </c>
      <c r="N7" s="30" t="str">
        <f t="shared" si="0"/>
        <v>-</v>
      </c>
      <c r="O7" s="30" t="str">
        <f>IF(I7=1,'Récap. annuel'!$C$14,IF('Nov25'!H7-'Nov25'!G7=0,"-",'Nov25'!H7-'Nov25'!G7))</f>
        <v>-</v>
      </c>
      <c r="P7" s="30" t="str">
        <f>IF(K7=1,'Récap. annuel'!$C$14,IF('Nov25'!L7=1,'Récap. annuel'!$C$14/2,"-"))</f>
        <v>-</v>
      </c>
      <c r="Q7" s="148">
        <f>IF(OR(A7="sam.",A7="dim.",A7=""),"-",'Récap. annuel'!$C$14)</f>
        <v>0.34583333333333338</v>
      </c>
      <c r="R7" s="25">
        <f>IF(OR(A7="sam.",A7="dim."),"-",'Récap. annuel'!$C$16)</f>
        <v>0.39876700680272109</v>
      </c>
    </row>
    <row r="8" spans="1:18" x14ac:dyDescent="0.25">
      <c r="A8" s="99" t="s">
        <v>51</v>
      </c>
      <c r="B8" s="6">
        <v>45967</v>
      </c>
      <c r="C8" s="21"/>
      <c r="D8" s="22"/>
      <c r="E8" s="22"/>
      <c r="F8" s="22"/>
      <c r="G8" s="22"/>
      <c r="H8" s="22"/>
      <c r="I8" s="51"/>
      <c r="J8" s="52"/>
      <c r="K8" s="51"/>
      <c r="L8" s="53"/>
      <c r="M8" s="25" t="str">
        <f>IF(SUM((D8-C8),(F8-E8),(H8-G8))=0,IF(I8=1,'Récap. annuel'!$C$14,"-"),SUM((D8-C8),(F8-E8),(H8-G8)))</f>
        <v>-</v>
      </c>
      <c r="N8" s="303" t="str">
        <f t="shared" si="0"/>
        <v>-</v>
      </c>
      <c r="O8" s="303" t="str">
        <f>IF(I8=1,'Récap. annuel'!$C$14,IF('Nov25'!H8-'Nov25'!G8=0,"-",'Nov25'!H8-'Nov25'!G8))</f>
        <v>-</v>
      </c>
      <c r="P8" s="303" t="str">
        <f>IF(K8=1,'Récap. annuel'!$C$14,IF('Nov25'!L8=1,'Récap. annuel'!$C$14/2,"-"))</f>
        <v>-</v>
      </c>
      <c r="Q8" s="149">
        <f>IF(OR(A8="sam.",A8="dim.",A8=""),"-",'Récap. annuel'!$C$14)</f>
        <v>0.34583333333333338</v>
      </c>
      <c r="R8" s="30">
        <f>IF(OR(A8="sam.",A8="dim."),"-",'Récap. annuel'!$C$16)</f>
        <v>0.39876700680272109</v>
      </c>
    </row>
    <row r="9" spans="1:18" x14ac:dyDescent="0.25">
      <c r="A9" s="100" t="s">
        <v>52</v>
      </c>
      <c r="B9" s="10">
        <v>45968</v>
      </c>
      <c r="C9" s="23"/>
      <c r="D9" s="24"/>
      <c r="E9" s="24"/>
      <c r="F9" s="24"/>
      <c r="G9" s="24"/>
      <c r="H9" s="24"/>
      <c r="I9" s="48"/>
      <c r="J9" s="49"/>
      <c r="K9" s="48"/>
      <c r="L9" s="50"/>
      <c r="M9" s="29" t="str">
        <f>IF(SUM((D9-C9),(F9-E9),(H9-G9))=0,IF(I9=1,'Récap. annuel'!$C$14,"-"),SUM((D9-C9),(F9-E9),(H9-G9)))</f>
        <v>-</v>
      </c>
      <c r="N9" s="30" t="str">
        <f t="shared" si="0"/>
        <v>-</v>
      </c>
      <c r="O9" s="30" t="str">
        <f>IF(I9=1,'Récap. annuel'!$C$14,IF('Nov25'!H9-'Nov25'!G9=0,"-",'Nov25'!H9-'Nov25'!G9))</f>
        <v>-</v>
      </c>
      <c r="P9" s="30" t="str">
        <f>IF(K9=1,'Récap. annuel'!$C$14,IF('Nov25'!L9=1,'Récap. annuel'!$C$14/2,"-"))</f>
        <v>-</v>
      </c>
      <c r="Q9" s="148">
        <f>IF(OR(A9="sam.",A9="dim.",A9=""),"-",'Récap. annuel'!$C$14)</f>
        <v>0.34583333333333338</v>
      </c>
      <c r="R9" s="25">
        <f>IF(OR(A9="sam.",A9="dim."),"-",'Récap. annuel'!$C$16)</f>
        <v>0.39876700680272109</v>
      </c>
    </row>
    <row r="10" spans="1:18" x14ac:dyDescent="0.25">
      <c r="A10" s="98" t="s">
        <v>46</v>
      </c>
      <c r="B10" s="35">
        <v>45969</v>
      </c>
      <c r="C10" s="36"/>
      <c r="D10" s="37"/>
      <c r="E10" s="37"/>
      <c r="F10" s="37"/>
      <c r="G10" s="37"/>
      <c r="H10" s="37"/>
      <c r="I10" s="54"/>
      <c r="J10" s="55"/>
      <c r="K10" s="54"/>
      <c r="L10" s="56"/>
      <c r="M10" s="39" t="str">
        <f>IF(SUM((D10-C10),(F10-E10),(H10-G10))=0,IF(I10=1,'Récap. annuel'!$C$14,"-"),SUM((D10-C10),(F10-E10),(H10-G10)))</f>
        <v>-</v>
      </c>
      <c r="N10" s="138" t="str">
        <f t="shared" si="0"/>
        <v>-</v>
      </c>
      <c r="O10" s="138" t="str">
        <f>IF(I10=1,'Récap. annuel'!$C$14,IF('Nov25'!H10-'Nov25'!G10=0,"-",'Nov25'!H10-'Nov25'!G10))</f>
        <v>-</v>
      </c>
      <c r="P10" s="138" t="str">
        <f>IF(K10=1,'Récap. annuel'!$C$14,IF('Nov25'!L10=1,'Récap. annuel'!$C$14/2,"-"))</f>
        <v>-</v>
      </c>
      <c r="Q10" s="150" t="str">
        <f>IF(OR(A10="sam.",A10="dim.",A10=""),"-",'Récap. annuel'!$C$14)</f>
        <v>-</v>
      </c>
      <c r="R10" s="39" t="str">
        <f>IF(OR(A10="sam.",A10="dim."),"-",'Récap. annuel'!$C$16)</f>
        <v>-</v>
      </c>
    </row>
    <row r="11" spans="1:18" x14ac:dyDescent="0.25">
      <c r="A11" s="98" t="s">
        <v>47</v>
      </c>
      <c r="B11" s="35">
        <v>45970</v>
      </c>
      <c r="C11" s="36"/>
      <c r="D11" s="37"/>
      <c r="E11" s="37"/>
      <c r="F11" s="37"/>
      <c r="G11" s="37"/>
      <c r="H11" s="37"/>
      <c r="I11" s="54"/>
      <c r="J11" s="55"/>
      <c r="K11" s="54"/>
      <c r="L11" s="56"/>
      <c r="M11" s="39" t="str">
        <f>IF(SUM((D11-C11),(F11-E11),(H11-G11))=0,IF(I11=1,'Récap. annuel'!$C$14,"-"),SUM((D11-C11),(F11-E11),(H11-G11)))</f>
        <v>-</v>
      </c>
      <c r="N11" s="39" t="str">
        <f t="shared" si="0"/>
        <v>-</v>
      </c>
      <c r="O11" s="39" t="str">
        <f>IF(I11=1,'Récap. annuel'!$C$14,IF('Nov25'!H11-'Nov25'!G11=0,"-",'Nov25'!H11-'Nov25'!G11))</f>
        <v>-</v>
      </c>
      <c r="P11" s="39" t="str">
        <f>IF(K11=1,'Récap. annuel'!$C$14,IF('Nov25'!L11=1,'Récap. annuel'!$C$14/2,"-"))</f>
        <v>-</v>
      </c>
      <c r="Q11" s="150" t="str">
        <f>IF(OR(A11="sam.",A11="dim.",A11=""),"-",'Récap. annuel'!$C$14)</f>
        <v>-</v>
      </c>
      <c r="R11" s="39" t="str">
        <f>IF(OR(A11="sam.",A11="dim."),"-",'Récap. annuel'!$C$16)</f>
        <v>-</v>
      </c>
    </row>
    <row r="12" spans="1:18" x14ac:dyDescent="0.25">
      <c r="A12" s="100" t="s">
        <v>48</v>
      </c>
      <c r="B12" s="10">
        <v>45971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" t="str">
        <f t="shared" si="0"/>
        <v>-</v>
      </c>
      <c r="O12" s="30" t="str">
        <f>IF(I12=1,'Récap. annuel'!$C$14,IF('Nov25'!H12-'Nov25'!G12=0,"-",'Nov25'!H12-'Nov25'!G12))</f>
        <v>-</v>
      </c>
      <c r="P12" s="30" t="str">
        <f>IF(K12=1,'Récap. annuel'!$C$14,IF('Nov25'!L12=1,'Récap. annuel'!$C$14/2,"-"))</f>
        <v>-</v>
      </c>
      <c r="Q12" s="148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9" t="s">
        <v>49</v>
      </c>
      <c r="B13" s="6">
        <v>45972</v>
      </c>
      <c r="C13" s="21"/>
      <c r="D13" s="22"/>
      <c r="E13" s="22"/>
      <c r="F13" s="22"/>
      <c r="G13" s="22"/>
      <c r="H13" s="22"/>
      <c r="I13" s="51"/>
      <c r="J13" s="52"/>
      <c r="K13" s="51"/>
      <c r="L13" s="53"/>
      <c r="M13" s="25" t="str">
        <f>IF(SUM((D13-C13),(F13-E13),(H13-G13))=0,IF(I13=1,'Récap. annuel'!$C$14,"-"),SUM((D13-C13),(F13-E13),(H13-G13)))</f>
        <v>-</v>
      </c>
      <c r="N13" s="303" t="str">
        <f t="shared" si="0"/>
        <v>-</v>
      </c>
      <c r="O13" s="303" t="str">
        <f>IF(I13=1,'Récap. annuel'!$C$14,IF('Nov25'!H13-'Nov25'!G13=0,"-",'Nov25'!H13-'Nov25'!G13))</f>
        <v>-</v>
      </c>
      <c r="P13" s="303" t="str">
        <f>IF(K13=1,'Récap. annuel'!$C$14,IF('Nov25'!L13=1,'Récap. annuel'!$C$14/2,"-"))</f>
        <v>-</v>
      </c>
      <c r="Q13" s="149">
        <f>IF(OR(A13="sam.",A13="dim.",A13=""),"-",'Récap. annuel'!$C$14)</f>
        <v>0.34583333333333338</v>
      </c>
      <c r="R13" s="30">
        <f>IF(OR(A13="sam.",A13="dim."),"-",'Récap. annuel'!$C$16)</f>
        <v>0.39876700680272109</v>
      </c>
    </row>
    <row r="14" spans="1:18" x14ac:dyDescent="0.25">
      <c r="A14" s="100" t="s">
        <v>50</v>
      </c>
      <c r="B14" s="10">
        <v>45973</v>
      </c>
      <c r="C14" s="23"/>
      <c r="D14" s="24"/>
      <c r="E14" s="24"/>
      <c r="F14" s="24"/>
      <c r="G14" s="24"/>
      <c r="H14" s="24"/>
      <c r="I14" s="48"/>
      <c r="J14" s="49"/>
      <c r="K14" s="48"/>
      <c r="L14" s="50"/>
      <c r="M14" s="29" t="str">
        <f>IF(SUM((D14-C14),(F14-E14),(H14-G14))=0,IF(I14=1,'Récap. annuel'!$C$14,"-"),SUM((D14-C14),(F14-E14),(H14-G14)))</f>
        <v>-</v>
      </c>
      <c r="N14" s="30" t="str">
        <f t="shared" si="0"/>
        <v>-</v>
      </c>
      <c r="O14" s="30" t="str">
        <f>IF(I14=1,'Récap. annuel'!$C$14,IF('Nov25'!H14-'Nov25'!G14=0,"-",'Nov25'!H14-'Nov25'!G14))</f>
        <v>-</v>
      </c>
      <c r="P14" s="30" t="str">
        <f>IF(K14=1,'Récap. annuel'!$C$14,IF('Nov25'!L14=1,'Récap. annuel'!$C$14/2,"-"))</f>
        <v>-</v>
      </c>
      <c r="Q14" s="148">
        <f>IF(OR(A14="sam.",A14="dim.",A14=""),"-",'Récap. annuel'!$C$14)</f>
        <v>0.34583333333333338</v>
      </c>
      <c r="R14" s="25">
        <f>IF(OR(A14="sam.",A14="dim."),"-",'Récap. annuel'!$C$16)</f>
        <v>0.39876700680272109</v>
      </c>
    </row>
    <row r="15" spans="1:18" x14ac:dyDescent="0.25">
      <c r="A15" s="99" t="s">
        <v>51</v>
      </c>
      <c r="B15" s="6">
        <v>45974</v>
      </c>
      <c r="C15" s="21"/>
      <c r="D15" s="22"/>
      <c r="E15" s="22"/>
      <c r="F15" s="22"/>
      <c r="G15" s="22"/>
      <c r="H15" s="22"/>
      <c r="I15" s="51"/>
      <c r="J15" s="52"/>
      <c r="K15" s="51"/>
      <c r="L15" s="53"/>
      <c r="M15" s="25" t="str">
        <f>IF(SUM((D15-C15),(F15-E15),(H15-G15))=0,IF(I15=1,'Récap. annuel'!$C$14,"-"),SUM((D15-C15),(F15-E15),(H15-G15)))</f>
        <v>-</v>
      </c>
      <c r="N15" s="303" t="str">
        <f t="shared" si="0"/>
        <v>-</v>
      </c>
      <c r="O15" s="303" t="str">
        <f>IF(I15=1,'Récap. annuel'!$C$14,IF('Nov25'!H15-'Nov25'!G15=0,"-",'Nov25'!H15-'Nov25'!G15))</f>
        <v>-</v>
      </c>
      <c r="P15" s="303" t="str">
        <f>IF(K15=1,'Récap. annuel'!$C$14,IF('Nov25'!L15=1,'Récap. annuel'!$C$14/2,"-"))</f>
        <v>-</v>
      </c>
      <c r="Q15" s="149">
        <f>IF(OR(A15="sam.",A15="dim.",A15=""),"-",'Récap. annuel'!$C$14)</f>
        <v>0.34583333333333338</v>
      </c>
      <c r="R15" s="30">
        <f>IF(OR(A15="sam.",A15="dim."),"-",'Récap. annuel'!$C$16)</f>
        <v>0.39876700680272109</v>
      </c>
    </row>
    <row r="16" spans="1:18" x14ac:dyDescent="0.25">
      <c r="A16" s="100" t="s">
        <v>52</v>
      </c>
      <c r="B16" s="10">
        <v>45975</v>
      </c>
      <c r="C16" s="23"/>
      <c r="D16" s="24"/>
      <c r="E16" s="24"/>
      <c r="F16" s="24"/>
      <c r="G16" s="24"/>
      <c r="H16" s="24"/>
      <c r="I16" s="48"/>
      <c r="J16" s="49"/>
      <c r="K16" s="48"/>
      <c r="L16" s="50"/>
      <c r="M16" s="29" t="str">
        <f>IF(SUM((D16-C16),(F16-E16),(H16-G16))=0,IF(I16=1,'Récap. annuel'!$C$14,"-"),SUM((D16-C16),(F16-E16),(H16-G16)))</f>
        <v>-</v>
      </c>
      <c r="N16" s="30" t="str">
        <f t="shared" si="0"/>
        <v>-</v>
      </c>
      <c r="O16" s="30" t="str">
        <f>IF(I16=1,'Récap. annuel'!$C$14,IF('Nov25'!H16-'Nov25'!G16=0,"-",'Nov25'!H16-'Nov25'!G16))</f>
        <v>-</v>
      </c>
      <c r="P16" s="30" t="str">
        <f>IF(K16=1,'Récap. annuel'!$C$14,IF('Nov25'!L16=1,'Récap. annuel'!$C$14/2,"-"))</f>
        <v>-</v>
      </c>
      <c r="Q16" s="148">
        <f>IF(OR(A16="sam.",A16="dim.",A16=""),"-",'Récap. annuel'!$C$14)</f>
        <v>0.34583333333333338</v>
      </c>
      <c r="R16" s="25">
        <f>IF(OR(A16="sam.",A16="dim."),"-",'Récap. annuel'!$C$16)</f>
        <v>0.39876700680272109</v>
      </c>
    </row>
    <row r="17" spans="1:18" x14ac:dyDescent="0.25">
      <c r="A17" s="98" t="s">
        <v>46</v>
      </c>
      <c r="B17" s="35">
        <v>45976</v>
      </c>
      <c r="C17" s="36"/>
      <c r="D17" s="37"/>
      <c r="E17" s="37"/>
      <c r="F17" s="37"/>
      <c r="G17" s="37"/>
      <c r="H17" s="37"/>
      <c r="I17" s="54"/>
      <c r="J17" s="55"/>
      <c r="K17" s="54"/>
      <c r="L17" s="56"/>
      <c r="M17" s="39" t="str">
        <f>IF(SUM((D17-C17),(F17-E17),(H17-G17))=0,IF(I17=1,'Récap. annuel'!$C$14,"-"),SUM((D17-C17),(F17-E17),(H17-G17)))</f>
        <v>-</v>
      </c>
      <c r="N17" s="138" t="str">
        <f t="shared" si="0"/>
        <v>-</v>
      </c>
      <c r="O17" s="138" t="str">
        <f>IF(I17=1,'Récap. annuel'!$C$14,IF('Nov25'!H17-'Nov25'!G17=0,"-",'Nov25'!H17-'Nov25'!G17))</f>
        <v>-</v>
      </c>
      <c r="P17" s="138" t="str">
        <f>IF(K17=1,'Récap. annuel'!$C$14,IF('Nov25'!L17=1,'Récap. annuel'!$C$14/2,"-"))</f>
        <v>-</v>
      </c>
      <c r="Q17" s="150" t="str">
        <f>IF(OR(A17="sam.",A17="dim.",A17=""),"-",'Récap. annuel'!$C$14)</f>
        <v>-</v>
      </c>
      <c r="R17" s="39" t="str">
        <f>IF(OR(A17="sam.",A17="dim."),"-",'Récap. annuel'!$C$16)</f>
        <v>-</v>
      </c>
    </row>
    <row r="18" spans="1:18" x14ac:dyDescent="0.25">
      <c r="A18" s="98" t="s">
        <v>47</v>
      </c>
      <c r="B18" s="35">
        <v>45977</v>
      </c>
      <c r="C18" s="36"/>
      <c r="D18" s="37"/>
      <c r="E18" s="37"/>
      <c r="F18" s="37"/>
      <c r="G18" s="37"/>
      <c r="H18" s="37"/>
      <c r="I18" s="54"/>
      <c r="J18" s="55"/>
      <c r="K18" s="54"/>
      <c r="L18" s="56"/>
      <c r="M18" s="39" t="str">
        <f>IF(SUM((D18-C18),(F18-E18),(H18-G18))=0,IF(I18=1,'Récap. annuel'!$C$14,"-"),SUM((D18-C18),(F18-E18),(H18-G18)))</f>
        <v>-</v>
      </c>
      <c r="N18" s="138" t="str">
        <f t="shared" si="0"/>
        <v>-</v>
      </c>
      <c r="O18" s="138" t="str">
        <f>IF(I18=1,'Récap. annuel'!$C$14,IF('Nov25'!H18-'Nov25'!G18=0,"-",'Nov25'!H18-'Nov25'!G18))</f>
        <v>-</v>
      </c>
      <c r="P18" s="138" t="str">
        <f>IF(K18=1,'Récap. annuel'!$C$14,IF('Nov25'!L18=1,'Récap. annuel'!$C$14/2,"-"))</f>
        <v>-</v>
      </c>
      <c r="Q18" s="150" t="str">
        <f>IF(OR(A18="sam.",A18="dim.",A18=""),"-",'Récap. annuel'!$C$14)</f>
        <v>-</v>
      </c>
      <c r="R18" s="39" t="str">
        <f>IF(OR(A18="sam.",A18="dim."),"-",'Récap. annuel'!$C$16)</f>
        <v>-</v>
      </c>
    </row>
    <row r="19" spans="1:18" x14ac:dyDescent="0.25">
      <c r="A19" s="100" t="s">
        <v>48</v>
      </c>
      <c r="B19" s="10">
        <v>45978</v>
      </c>
      <c r="C19" s="23"/>
      <c r="D19" s="24"/>
      <c r="E19" s="24"/>
      <c r="F19" s="24"/>
      <c r="G19" s="24"/>
      <c r="H19" s="24"/>
      <c r="I19" s="48"/>
      <c r="J19" s="49"/>
      <c r="K19" s="48"/>
      <c r="L19" s="50"/>
      <c r="M19" s="29" t="str">
        <f>IF(SUM((D19-C19),(F19-E19),(H19-G19))=0,IF(I19=1,'Récap. annuel'!$C$14,"-"),SUM((D19-C19),(F19-E19),(H19-G19)))</f>
        <v>-</v>
      </c>
      <c r="N19" s="30" t="str">
        <f t="shared" si="0"/>
        <v>-</v>
      </c>
      <c r="O19" s="30" t="str">
        <f>IF(I19=1,'Récap. annuel'!$C$14,IF('Nov25'!H19-'Nov25'!G19=0,"-",'Nov25'!H19-'Nov25'!G19))</f>
        <v>-</v>
      </c>
      <c r="P19" s="30" t="str">
        <f>IF(K19=1,'Récap. annuel'!$C$14,IF('Nov25'!L19=1,'Récap. annuel'!$C$14/2,"-"))</f>
        <v>-</v>
      </c>
      <c r="Q19" s="148">
        <f>IF(OR(A19="sam.",A19="dim.",A19=""),"-",'Récap. annuel'!$C$14)</f>
        <v>0.34583333333333338</v>
      </c>
      <c r="R19" s="25">
        <f>IF(OR(A19="sam.",A19="dim."),"-",'Récap. annuel'!$C$16)</f>
        <v>0.39876700680272109</v>
      </c>
    </row>
    <row r="20" spans="1:18" x14ac:dyDescent="0.25">
      <c r="A20" s="99" t="s">
        <v>49</v>
      </c>
      <c r="B20" s="6">
        <v>45979</v>
      </c>
      <c r="C20" s="21"/>
      <c r="D20" s="22"/>
      <c r="E20" s="22"/>
      <c r="F20" s="22"/>
      <c r="G20" s="22"/>
      <c r="H20" s="22"/>
      <c r="I20" s="51"/>
      <c r="J20" s="52"/>
      <c r="K20" s="51"/>
      <c r="L20" s="53"/>
      <c r="M20" s="25" t="str">
        <f>IF(SUM((D20-C20),(F20-E20),(H20-G20))=0,IF(I20=1,'Récap. annuel'!$C$14,"-"),SUM((D20-C20),(F20-E20),(H20-G20)))</f>
        <v>-</v>
      </c>
      <c r="N20" s="303" t="str">
        <f t="shared" si="0"/>
        <v>-</v>
      </c>
      <c r="O20" s="303" t="str">
        <f>IF(I20=1,'Récap. annuel'!$C$14,IF('Nov25'!H20-'Nov25'!G20=0,"-",'Nov25'!H20-'Nov25'!G20))</f>
        <v>-</v>
      </c>
      <c r="P20" s="303" t="str">
        <f>IF(K20=1,'Récap. annuel'!$C$14,IF('Nov25'!L20=1,'Récap. annuel'!$C$14/2,"-"))</f>
        <v>-</v>
      </c>
      <c r="Q20" s="149">
        <f>IF(OR(A20="sam.",A20="dim.",A20=""),"-",'Récap. annuel'!$C$14)</f>
        <v>0.34583333333333338</v>
      </c>
      <c r="R20" s="30">
        <f>IF(OR(A20="sam.",A20="dim."),"-",'Récap. annuel'!$C$16)</f>
        <v>0.39876700680272109</v>
      </c>
    </row>
    <row r="21" spans="1:18" x14ac:dyDescent="0.25">
      <c r="A21" s="100" t="s">
        <v>50</v>
      </c>
      <c r="B21" s="10">
        <v>45980</v>
      </c>
      <c r="C21" s="23"/>
      <c r="D21" s="24"/>
      <c r="E21" s="24"/>
      <c r="F21" s="24"/>
      <c r="G21" s="24"/>
      <c r="H21" s="24"/>
      <c r="I21" s="48"/>
      <c r="J21" s="49"/>
      <c r="K21" s="48"/>
      <c r="L21" s="50"/>
      <c r="M21" s="29" t="str">
        <f>IF(SUM((D21-C21),(F21-E21),(H21-G21))=0,IF(I21=1,'Récap. annuel'!$C$14,"-"),SUM((D21-C21),(F21-E21),(H21-G21)))</f>
        <v>-</v>
      </c>
      <c r="N21" s="30" t="str">
        <f t="shared" si="0"/>
        <v>-</v>
      </c>
      <c r="O21" s="30" t="str">
        <f>IF(I21=1,'Récap. annuel'!$C$14,IF('Nov25'!H21-'Nov25'!G21=0,"-",'Nov25'!H21-'Nov25'!G21))</f>
        <v>-</v>
      </c>
      <c r="P21" s="30" t="str">
        <f>IF(K21=1,'Récap. annuel'!$C$14,IF('Nov25'!L21=1,'Récap. annuel'!$C$14/2,"-"))</f>
        <v>-</v>
      </c>
      <c r="Q21" s="148">
        <f>IF(OR(A21="sam.",A21="dim.",A21=""),"-",'Récap. annuel'!$C$14)</f>
        <v>0.34583333333333338</v>
      </c>
      <c r="R21" s="25">
        <f>IF(OR(A21="sam.",A21="dim."),"-",'Récap. annuel'!$C$16)</f>
        <v>0.39876700680272109</v>
      </c>
    </row>
    <row r="22" spans="1:18" x14ac:dyDescent="0.25">
      <c r="A22" s="99" t="s">
        <v>51</v>
      </c>
      <c r="B22" s="6">
        <v>45981</v>
      </c>
      <c r="C22" s="21"/>
      <c r="D22" s="22"/>
      <c r="E22" s="22"/>
      <c r="F22" s="22"/>
      <c r="G22" s="22"/>
      <c r="H22" s="22"/>
      <c r="I22" s="51"/>
      <c r="J22" s="52"/>
      <c r="K22" s="51"/>
      <c r="L22" s="53"/>
      <c r="M22" s="25" t="str">
        <f>IF(SUM((D22-C22),(F22-E22),(H22-G22))=0,IF(I22=1,'Récap. annuel'!$C$14,"-"),SUM((D22-C22),(F22-E22),(H22-G22)))</f>
        <v>-</v>
      </c>
      <c r="N22" s="303" t="str">
        <f t="shared" si="0"/>
        <v>-</v>
      </c>
      <c r="O22" s="303" t="str">
        <f>IF(I22=1,'Récap. annuel'!$C$14,IF('Nov25'!H22-'Nov25'!G22=0,"-",'Nov25'!H22-'Nov25'!G22))</f>
        <v>-</v>
      </c>
      <c r="P22" s="303" t="str">
        <f>IF(K22=1,'Récap. annuel'!$C$14,IF('Nov25'!L22=1,'Récap. annuel'!$C$14/2,"-"))</f>
        <v>-</v>
      </c>
      <c r="Q22" s="149">
        <f>IF(OR(A22="sam.",A22="dim.",A22=""),"-",'Récap. annuel'!$C$14)</f>
        <v>0.34583333333333338</v>
      </c>
      <c r="R22" s="30">
        <f>IF(OR(A22="sam.",A22="dim."),"-",'Récap. annuel'!$C$16)</f>
        <v>0.39876700680272109</v>
      </c>
    </row>
    <row r="23" spans="1:18" x14ac:dyDescent="0.25">
      <c r="A23" s="100" t="s">
        <v>52</v>
      </c>
      <c r="B23" s="10">
        <v>45982</v>
      </c>
      <c r="C23" s="23"/>
      <c r="D23" s="24"/>
      <c r="E23" s="24"/>
      <c r="F23" s="24"/>
      <c r="G23" s="24"/>
      <c r="H23" s="24"/>
      <c r="I23" s="48"/>
      <c r="J23" s="49"/>
      <c r="K23" s="48"/>
      <c r="L23" s="50"/>
      <c r="M23" s="29" t="str">
        <f>IF(SUM((D23-C23),(F23-E23),(H23-G23))=0,IF(I23=1,'Récap. annuel'!$C$14,"-"),SUM((D23-C23),(F23-E23),(H23-G23)))</f>
        <v>-</v>
      </c>
      <c r="N23" s="30" t="str">
        <f t="shared" si="0"/>
        <v>-</v>
      </c>
      <c r="O23" s="30" t="str">
        <f>IF(I23=1,'Récap. annuel'!$C$14,IF('Nov25'!H23-'Nov25'!G23=0,"-",'Nov25'!H23-'Nov25'!G23))</f>
        <v>-</v>
      </c>
      <c r="P23" s="30" t="str">
        <f>IF(K23=1,'Récap. annuel'!$C$14,IF('Nov25'!L23=1,'Récap. annuel'!$C$14/2,"-"))</f>
        <v>-</v>
      </c>
      <c r="Q23" s="148">
        <f>IF(OR(A23="sam.",A23="dim.",A23=""),"-",'Récap. annuel'!$C$14)</f>
        <v>0.34583333333333338</v>
      </c>
      <c r="R23" s="25">
        <f>IF(OR(A23="sam.",A23="dim."),"-",'Récap. annuel'!$C$16)</f>
        <v>0.39876700680272109</v>
      </c>
    </row>
    <row r="24" spans="1:18" x14ac:dyDescent="0.25">
      <c r="A24" s="98" t="s">
        <v>46</v>
      </c>
      <c r="B24" s="35">
        <v>45983</v>
      </c>
      <c r="C24" s="36"/>
      <c r="D24" s="37"/>
      <c r="E24" s="37"/>
      <c r="F24" s="37"/>
      <c r="G24" s="37"/>
      <c r="H24" s="37"/>
      <c r="I24" s="54"/>
      <c r="J24" s="55"/>
      <c r="K24" s="54"/>
      <c r="L24" s="56"/>
      <c r="M24" s="39" t="str">
        <f>IF(SUM((D24-C24),(F24-E24),(H24-G24))=0,IF(I24=1,'Récap. annuel'!$C$14,"-"),SUM((D24-C24),(F24-E24),(H24-G24)))</f>
        <v>-</v>
      </c>
      <c r="N24" s="138" t="str">
        <f t="shared" si="0"/>
        <v>-</v>
      </c>
      <c r="O24" s="138" t="str">
        <f>IF(I24=1,'Récap. annuel'!$C$14,IF('Nov25'!H24-'Nov25'!G24=0,"-",'Nov25'!H24-'Nov25'!G24))</f>
        <v>-</v>
      </c>
      <c r="P24" s="138" t="str">
        <f>IF(K24=1,'Récap. annuel'!$C$14,IF('Nov25'!L24=1,'Récap. annuel'!$C$14/2,"-"))</f>
        <v>-</v>
      </c>
      <c r="Q24" s="150" t="str">
        <f>IF(OR(A24="sam.",A24="dim.",A24=""),"-",'Récap. annuel'!$C$14)</f>
        <v>-</v>
      </c>
      <c r="R24" s="39" t="str">
        <f>IF(OR(A24="sam.",A24="dim."),"-",'Récap. annuel'!$C$16)</f>
        <v>-</v>
      </c>
    </row>
    <row r="25" spans="1:18" x14ac:dyDescent="0.25">
      <c r="A25" s="98" t="s">
        <v>47</v>
      </c>
      <c r="B25" s="35">
        <v>45984</v>
      </c>
      <c r="C25" s="36"/>
      <c r="D25" s="37"/>
      <c r="E25" s="37"/>
      <c r="F25" s="37"/>
      <c r="G25" s="37"/>
      <c r="H25" s="37"/>
      <c r="I25" s="54"/>
      <c r="J25" s="55"/>
      <c r="K25" s="54"/>
      <c r="L25" s="56"/>
      <c r="M25" s="39" t="str">
        <f>IF(SUM((D25-C25),(F25-E25),(H25-G25))=0,IF(I25=1,'Récap. annuel'!$C$14,"-"),SUM((D25-C25),(F25-E25),(H25-G25)))</f>
        <v>-</v>
      </c>
      <c r="N25" s="39" t="str">
        <f t="shared" si="0"/>
        <v>-</v>
      </c>
      <c r="O25" s="39" t="str">
        <f>IF(I25=1,'Récap. annuel'!$C$14,IF('Nov25'!H25-'Nov25'!G25=0,"-",'Nov25'!H25-'Nov25'!G25))</f>
        <v>-</v>
      </c>
      <c r="P25" s="39" t="str">
        <f>IF(K25=1,'Récap. annuel'!$C$14,IF('Nov25'!L25=1,'Récap. annuel'!$C$14/2,"-"))</f>
        <v>-</v>
      </c>
      <c r="Q25" s="150" t="str">
        <f>IF(OR(A25="sam.",A25="dim.",A25=""),"-",'Récap. annuel'!$C$14)</f>
        <v>-</v>
      </c>
      <c r="R25" s="39" t="str">
        <f>IF(OR(A25="sam.",A25="dim."),"-",'Récap. annuel'!$C$16)</f>
        <v>-</v>
      </c>
    </row>
    <row r="26" spans="1:18" x14ac:dyDescent="0.25">
      <c r="A26" s="100" t="s">
        <v>48</v>
      </c>
      <c r="B26" s="10">
        <v>45985</v>
      </c>
      <c r="C26" s="23"/>
      <c r="D26" s="24"/>
      <c r="E26" s="24"/>
      <c r="F26" s="24"/>
      <c r="G26" s="24"/>
      <c r="H26" s="24"/>
      <c r="I26" s="48"/>
      <c r="J26" s="49"/>
      <c r="K26" s="48"/>
      <c r="L26" s="50"/>
      <c r="M26" s="29" t="str">
        <f>IF(SUM((D26-C26),(F26-E26),(H26-G26))=0,IF(I26=1,'Récap. annuel'!$C$14,"-"),SUM((D26-C26),(F26-E26),(H26-G26)))</f>
        <v>-</v>
      </c>
      <c r="N26" s="30" t="str">
        <f t="shared" si="0"/>
        <v>-</v>
      </c>
      <c r="O26" s="30" t="str">
        <f>IF(I26=1,'Récap. annuel'!$C$14,IF('Nov25'!H26-'Nov25'!G26=0,"-",'Nov25'!H26-'Nov25'!G26))</f>
        <v>-</v>
      </c>
      <c r="P26" s="30" t="str">
        <f>IF(K26=1,'Récap. annuel'!$C$14,IF('Nov25'!L26=1,'Récap. annuel'!$C$14/2,"-"))</f>
        <v>-</v>
      </c>
      <c r="Q26" s="148">
        <f>IF(OR(A26="sam.",A26="dim.",A26=""),"-",'Récap. annuel'!$C$14)</f>
        <v>0.34583333333333338</v>
      </c>
      <c r="R26" s="25">
        <f>IF(OR(A26="sam.",A26="dim."),"-",'Récap. annuel'!$C$16)</f>
        <v>0.39876700680272109</v>
      </c>
    </row>
    <row r="27" spans="1:18" x14ac:dyDescent="0.25">
      <c r="A27" s="99" t="s">
        <v>49</v>
      </c>
      <c r="B27" s="6">
        <v>45986</v>
      </c>
      <c r="C27" s="21"/>
      <c r="D27" s="22"/>
      <c r="E27" s="22"/>
      <c r="F27" s="22"/>
      <c r="G27" s="22"/>
      <c r="H27" s="22"/>
      <c r="I27" s="51"/>
      <c r="J27" s="52"/>
      <c r="K27" s="51"/>
      <c r="L27" s="53"/>
      <c r="M27" s="25" t="str">
        <f>IF(SUM((D27-C27),(F27-E27),(H27-G27))=0,IF(I27=1,'Récap. annuel'!$C$14,"-"),SUM((D27-C27),(F27-E27),(H27-G27)))</f>
        <v>-</v>
      </c>
      <c r="N27" s="303" t="str">
        <f t="shared" si="0"/>
        <v>-</v>
      </c>
      <c r="O27" s="303" t="str">
        <f>IF(I27=1,'Récap. annuel'!$C$14,IF('Nov25'!H27-'Nov25'!G27=0,"-",'Nov25'!H27-'Nov25'!G27))</f>
        <v>-</v>
      </c>
      <c r="P27" s="303" t="str">
        <f>IF(K27=1,'Récap. annuel'!$C$14,IF('Nov25'!L27=1,'Récap. annuel'!$C$14/2,"-"))</f>
        <v>-</v>
      </c>
      <c r="Q27" s="149">
        <f>IF(OR(A27="sam.",A27="dim.",A27=""),"-",'Récap. annuel'!$C$14)</f>
        <v>0.34583333333333338</v>
      </c>
      <c r="R27" s="30">
        <f>IF(OR(A27="sam.",A27="dim."),"-",'Récap. annuel'!$C$16)</f>
        <v>0.39876700680272109</v>
      </c>
    </row>
    <row r="28" spans="1:18" x14ac:dyDescent="0.25">
      <c r="A28" s="100" t="s">
        <v>50</v>
      </c>
      <c r="B28" s="10">
        <v>45987</v>
      </c>
      <c r="C28" s="23"/>
      <c r="D28" s="24"/>
      <c r="E28" s="24"/>
      <c r="F28" s="24"/>
      <c r="G28" s="24"/>
      <c r="H28" s="24"/>
      <c r="I28" s="48"/>
      <c r="J28" s="49"/>
      <c r="K28" s="48"/>
      <c r="L28" s="50"/>
      <c r="M28" s="29" t="str">
        <f>IF(SUM((D28-C28),(F28-E28),(H28-G28))=0,IF(I28=1,'Récap. annuel'!$C$14,"-"),SUM((D28-C28),(F28-E28),(H28-G28)))</f>
        <v>-</v>
      </c>
      <c r="N28" s="30" t="str">
        <f t="shared" si="0"/>
        <v>-</v>
      </c>
      <c r="O28" s="30" t="str">
        <f>IF(I28=1,'Récap. annuel'!$C$14,IF('Nov25'!H28-'Nov25'!G28=0,"-",'Nov25'!H28-'Nov25'!G28))</f>
        <v>-</v>
      </c>
      <c r="P28" s="30" t="str">
        <f>IF(K28=1,'Récap. annuel'!$C$14,IF('Nov25'!L28=1,'Récap. annuel'!$C$14/2,"-"))</f>
        <v>-</v>
      </c>
      <c r="Q28" s="148">
        <f>IF(OR(A28="sam.",A28="dim.",A28=""),"-",'Récap. annuel'!$C$14)</f>
        <v>0.34583333333333338</v>
      </c>
      <c r="R28" s="25">
        <f>IF(OR(A28="sam.",A28="dim."),"-",'Récap. annuel'!$C$16)</f>
        <v>0.39876700680272109</v>
      </c>
    </row>
    <row r="29" spans="1:18" x14ac:dyDescent="0.25">
      <c r="A29" s="99" t="s">
        <v>51</v>
      </c>
      <c r="B29" s="6">
        <v>45988</v>
      </c>
      <c r="C29" s="21"/>
      <c r="D29" s="22"/>
      <c r="E29" s="22"/>
      <c r="F29" s="22"/>
      <c r="G29" s="22"/>
      <c r="H29" s="22"/>
      <c r="I29" s="51"/>
      <c r="J29" s="52"/>
      <c r="K29" s="51"/>
      <c r="L29" s="53"/>
      <c r="M29" s="25" t="str">
        <f>IF(SUM((D29-C29),(F29-E29),(H29-G29))=0,IF(I29=1,'Récap. annuel'!$C$14,"-"),SUM((D29-C29),(F29-E29),(H29-G29)))</f>
        <v>-</v>
      </c>
      <c r="N29" s="303" t="str">
        <f t="shared" si="0"/>
        <v>-</v>
      </c>
      <c r="O29" s="303" t="str">
        <f>IF(I29=1,'Récap. annuel'!$C$14,IF('Nov25'!H29-'Nov25'!G29=0,"-",'Nov25'!H29-'Nov25'!G29))</f>
        <v>-</v>
      </c>
      <c r="P29" s="303" t="str">
        <f>IF(K29=1,'Récap. annuel'!$C$14,IF('Nov25'!L29=1,'Récap. annuel'!$C$14/2,"-"))</f>
        <v>-</v>
      </c>
      <c r="Q29" s="149">
        <f>IF(OR(A29="sam.",A29="dim.",A29=""),"-",'Récap. annuel'!$C$14)</f>
        <v>0.34583333333333338</v>
      </c>
      <c r="R29" s="30">
        <f>IF(OR(A29="sam.",A29="dim."),"-",'Récap. annuel'!$C$16)</f>
        <v>0.39876700680272109</v>
      </c>
    </row>
    <row r="30" spans="1:18" x14ac:dyDescent="0.25">
      <c r="A30" s="100" t="s">
        <v>52</v>
      </c>
      <c r="B30" s="10">
        <v>45989</v>
      </c>
      <c r="C30" s="23"/>
      <c r="D30" s="24"/>
      <c r="E30" s="24"/>
      <c r="F30" s="24"/>
      <c r="G30" s="24"/>
      <c r="H30" s="24"/>
      <c r="I30" s="48"/>
      <c r="J30" s="49"/>
      <c r="K30" s="48"/>
      <c r="L30" s="50"/>
      <c r="M30" s="29" t="str">
        <f>IF(SUM((D30-C30),(F30-E30),(H30-G30))=0,IF(I30=1,'Récap. annuel'!$C$14,"-"),SUM((D30-C30),(F30-E30),(H30-G30)))</f>
        <v>-</v>
      </c>
      <c r="N30" s="30" t="str">
        <f t="shared" si="0"/>
        <v>-</v>
      </c>
      <c r="O30" s="30" t="str">
        <f>IF(I30=1,'Récap. annuel'!$C$14,IF('Nov25'!H30-'Nov25'!G30=0,"-",'Nov25'!H30-'Nov25'!G30))</f>
        <v>-</v>
      </c>
      <c r="P30" s="30" t="str">
        <f>IF(K30=1,'Récap. annuel'!$C$14,IF('Nov25'!L30=1,'Récap. annuel'!$C$14/2,"-"))</f>
        <v>-</v>
      </c>
      <c r="Q30" s="148">
        <f>IF(OR(A30="sam.",A30="dim.",A30=""),"-",'Récap. annuel'!$C$14)</f>
        <v>0.34583333333333338</v>
      </c>
      <c r="R30" s="25">
        <f>IF(OR(A30="sam.",A30="dim."),"-",'Récap. annuel'!$C$16)</f>
        <v>0.39876700680272109</v>
      </c>
    </row>
    <row r="31" spans="1:18" x14ac:dyDescent="0.25">
      <c r="A31" s="98" t="s">
        <v>46</v>
      </c>
      <c r="B31" s="35">
        <v>45990</v>
      </c>
      <c r="C31" s="36"/>
      <c r="D31" s="37"/>
      <c r="E31" s="37"/>
      <c r="F31" s="37"/>
      <c r="G31" s="37"/>
      <c r="H31" s="37"/>
      <c r="I31" s="54"/>
      <c r="J31" s="55"/>
      <c r="K31" s="54"/>
      <c r="L31" s="56"/>
      <c r="M31" s="39" t="str">
        <f>IF(SUM((D31-C31),(F31-E31),(H31-G31))=0,IF(I31=1,'Récap. annuel'!$C$14,"-"),SUM((D31-C31),(F31-E31),(H31-G31)))</f>
        <v>-</v>
      </c>
      <c r="N31" s="138" t="str">
        <f t="shared" si="0"/>
        <v>-</v>
      </c>
      <c r="O31" s="138" t="str">
        <f>IF(I31=1,'Récap. annuel'!$C$14,IF('Nov25'!H31-'Nov25'!G31=0,"-",'Nov25'!H31-'Nov25'!G31))</f>
        <v>-</v>
      </c>
      <c r="P31" s="138" t="str">
        <f>IF(K31=1,'Récap. annuel'!$C$14,IF('Nov25'!L31=1,'Récap. annuel'!$C$14/2,"-"))</f>
        <v>-</v>
      </c>
      <c r="Q31" s="150" t="str">
        <f>IF(OR(A31="sam.",A31="dim.",A31=""),"-",'Récap. annuel'!$C$14)</f>
        <v>-</v>
      </c>
      <c r="R31" s="39" t="str">
        <f>IF(OR(A31="sam.",A31="dim."),"-",'Récap. annuel'!$C$16)</f>
        <v>-</v>
      </c>
    </row>
    <row r="32" spans="1:18" ht="15.75" thickBot="1" x14ac:dyDescent="0.3">
      <c r="A32" s="313" t="s">
        <v>47</v>
      </c>
      <c r="B32" s="314">
        <v>45991</v>
      </c>
      <c r="C32" s="315"/>
      <c r="D32" s="38"/>
      <c r="E32" s="38"/>
      <c r="F32" s="38"/>
      <c r="G32" s="38"/>
      <c r="H32" s="38"/>
      <c r="I32" s="61"/>
      <c r="J32" s="62"/>
      <c r="K32" s="61"/>
      <c r="L32" s="63"/>
      <c r="M32" s="40" t="str">
        <f>IF(SUM((D32-C32),(F32-E32),(H32-G32))=0,IF(I32=1,'Récap. annuel'!$C$14,"-"),SUM((D32-C32),(F32-E32),(H32-G32)))</f>
        <v>-</v>
      </c>
      <c r="N32" s="341" t="str">
        <f t="shared" si="0"/>
        <v>-</v>
      </c>
      <c r="O32" s="341" t="str">
        <f>IF(I32=1,'Récap. annuel'!$C$14,IF('Nov25'!H32-'Nov25'!G32=0,"-",'Nov25'!H32-'Nov25'!G32))</f>
        <v>-</v>
      </c>
      <c r="P32" s="341" t="str">
        <f>IF(K32=1,'Récap. annuel'!$C$14,IF('Nov25'!L32=1,'Récap. annuel'!$C$14/2,"-"))</f>
        <v>-</v>
      </c>
      <c r="Q32" s="339" t="str">
        <f>IF(OR(A32="sam.",A32="dim.",A32=""),"-",'Récap. annuel'!$C$14)</f>
        <v>-</v>
      </c>
      <c r="R32" s="40" t="str">
        <f>IF(OR(A32="sam.",A32="dim."),"-",'Récap. annuel'!$C$16)</f>
        <v>-</v>
      </c>
    </row>
    <row r="33" spans="11:18" ht="15.75" thickBot="1" x14ac:dyDescent="0.3">
      <c r="K33" s="423" t="s">
        <v>7</v>
      </c>
      <c r="L33" s="424"/>
      <c r="M33" s="34">
        <f t="shared" ref="M33:R33" si="1">SUM(M3:M32)</f>
        <v>0</v>
      </c>
      <c r="N33" s="34">
        <f t="shared" si="1"/>
        <v>0</v>
      </c>
      <c r="O33" s="34">
        <f t="shared" si="1"/>
        <v>0</v>
      </c>
      <c r="P33" s="34">
        <f t="shared" si="1"/>
        <v>0</v>
      </c>
      <c r="Q33" s="32">
        <f t="shared" si="1"/>
        <v>6.9166666666666652</v>
      </c>
      <c r="R33" s="32">
        <f t="shared" si="1"/>
        <v>7.9753401360544238</v>
      </c>
    </row>
    <row r="34" spans="11:18" ht="15.75" thickBot="1" x14ac:dyDescent="0.3">
      <c r="K34" s="423" t="s">
        <v>15</v>
      </c>
      <c r="L34" s="425"/>
      <c r="M34" s="11">
        <f>'Oct25'!M35-(SUM(SUM('Nov25'!K3:K32),SUM('Nov25'!L3:L32)/2))</f>
        <v>55</v>
      </c>
      <c r="N34" s="44"/>
      <c r="O34" s="44"/>
      <c r="P34" s="44"/>
    </row>
    <row r="35" spans="11:18" ht="15.75" thickBot="1" x14ac:dyDescent="0.3">
      <c r="K35" s="423" t="s">
        <v>14</v>
      </c>
      <c r="L35" s="425"/>
      <c r="M35" s="12">
        <f>SUM(SUMIF(G3:G32,"&lt;&gt;",O3:O32),SUMIF(I3:I32,"&lt;&gt;",O3:O32))</f>
        <v>0</v>
      </c>
      <c r="N35" s="45"/>
      <c r="O35" s="45"/>
      <c r="P35" s="45"/>
    </row>
  </sheetData>
  <protectedRanges>
    <protectedRange algorithmName="SHA-512" hashValue="2QImkUwPol4+H0cOE67zGKRncYVWhzyaLCQJq1CQY1dDOAk7opYkXWmWRH5hJT1EZO/hB2iXZ/gGW9hmCXMP6g==" saltValue="l1JW0G/Xh5gw+vzfEIzm6w==" spinCount="100000" sqref="M36:M1048576 A1:A31 A33:B1048576 M1:M34 B1:B32 Q1:Q1048576" name="mois_nonModifiable"/>
    <protectedRange algorithmName="SHA-512" hashValue="2QImkUwPol4+H0cOE67zGKRncYVWhzyaLCQJq1CQY1dDOAk7opYkXWmWRH5hJT1EZO/hB2iXZ/gGW9hmCXMP6g==" saltValue="l1JW0G/Xh5gw+vzfEIzm6w==" spinCount="100000" sqref="M35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3:L33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7240-63D7-4A49-AD77-1850A0C689E5}">
  <sheetPr codeName="Feuil13"/>
  <dimension ref="A1:X42"/>
  <sheetViews>
    <sheetView showGridLines="0" zoomScaleNormal="100" workbookViewId="0">
      <selection sqref="A1:R36"/>
    </sheetView>
  </sheetViews>
  <sheetFormatPr baseColWidth="10" defaultColWidth="10.85546875" defaultRowHeight="15" x14ac:dyDescent="0.25"/>
  <cols>
    <col min="1" max="1" width="7.140625" style="1" bestFit="1" customWidth="1"/>
    <col min="2" max="2" width="18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6.85546875" style="4" customWidth="1"/>
    <col min="19" max="16384" width="10.85546875" style="3"/>
  </cols>
  <sheetData>
    <row r="1" spans="1:18" ht="30.6" customHeight="1" thickBot="1" x14ac:dyDescent="0.3">
      <c r="A1" s="418" t="s">
        <v>113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100" t="s">
        <v>48</v>
      </c>
      <c r="B3" s="10">
        <v>45992</v>
      </c>
      <c r="C3" s="97"/>
      <c r="D3" s="24"/>
      <c r="E3" s="24"/>
      <c r="F3" s="24"/>
      <c r="G3" s="24"/>
      <c r="H3" s="24"/>
      <c r="I3" s="48"/>
      <c r="J3" s="49"/>
      <c r="K3" s="48"/>
      <c r="L3" s="50"/>
      <c r="M3" s="29" t="str">
        <f>IF(SUM((D3-C3),(F3-E3),(H3-G3))=0,IF(I3=1,'Récap. annuel'!$C$14,"-"),SUM((D3-C3),(F3-E3),(H3-G3)))</f>
        <v>-</v>
      </c>
      <c r="N3" s="30" t="str">
        <f>IF(SUM((D3-C3),(F3-E3))=0,"-",SUM((D3-C3),(F3-E3)))</f>
        <v>-</v>
      </c>
      <c r="O3" s="30" t="str">
        <f>IF(I3=1,'Récap. annuel'!$C$14,IF('Dec25'!H3-'Dec25'!G3=0,"-",'Dec25'!H3-'Dec25'!G3))</f>
        <v>-</v>
      </c>
      <c r="P3" s="30" t="str">
        <f>IF(K3=1,'Récap. annuel'!$C$14,IF('Dec25'!L3=1,'Récap. annuel'!$C$14/2,"-"))</f>
        <v>-</v>
      </c>
      <c r="Q3" s="25">
        <f>IF(OR(A3="sam.",A3="dim.",A3=""),"-",'Récap. annuel'!$C$14)</f>
        <v>0.34583333333333338</v>
      </c>
      <c r="R3" s="25">
        <f>IF(OR(A3="sam.",A3="dim."),"-",'Récap. annuel'!$C$16)</f>
        <v>0.39876700680272109</v>
      </c>
    </row>
    <row r="4" spans="1:18" x14ac:dyDescent="0.25">
      <c r="A4" s="99" t="s">
        <v>49</v>
      </c>
      <c r="B4" s="6">
        <v>45993</v>
      </c>
      <c r="C4" s="96"/>
      <c r="D4" s="22"/>
      <c r="E4" s="22"/>
      <c r="F4" s="22"/>
      <c r="G4" s="22"/>
      <c r="H4" s="22"/>
      <c r="I4" s="51"/>
      <c r="J4" s="52"/>
      <c r="K4" s="51"/>
      <c r="L4" s="53"/>
      <c r="M4" s="25" t="str">
        <f>IF(SUM((D4-C4),(F4-E4),(H4-G4))=0,IF(I4=1,'Récap. annuel'!$C$14,"-"),SUM((D4-C4),(F4-E4),(H4-G4)))</f>
        <v>-</v>
      </c>
      <c r="N4" s="302" t="str">
        <f t="shared" ref="N4:N33" si="0">IF(SUM((D4-C4),(F4-E4))=0,"-",SUM((D4-C4),(F4-E4)))</f>
        <v>-</v>
      </c>
      <c r="O4" s="302" t="str">
        <f>IF(I4=1,'Récap. annuel'!$C$14,IF('Dec25'!H4-'Dec25'!G4=0,"-",'Dec25'!H4-'Dec25'!G4))</f>
        <v>-</v>
      </c>
      <c r="P4" s="302" t="str">
        <f>IF(K4=1,'Récap. annuel'!$C$14,IF('Dec25'!L4=1,'Récap. annuel'!$C$14/2,"-"))</f>
        <v>-</v>
      </c>
      <c r="Q4" s="30">
        <f>IF(OR(A4="sam.",A4="dim.",A4=""),"-",'Récap. annuel'!$C$14)</f>
        <v>0.34583333333333338</v>
      </c>
      <c r="R4" s="30">
        <f>IF(OR(A4="sam.",A4="dim."),"-",'Récap. annuel'!$C$16)</f>
        <v>0.39876700680272109</v>
      </c>
    </row>
    <row r="5" spans="1:18" x14ac:dyDescent="0.25">
      <c r="A5" s="100" t="s">
        <v>50</v>
      </c>
      <c r="B5" s="10">
        <v>45994</v>
      </c>
      <c r="C5" s="97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30" t="str">
        <f t="shared" si="0"/>
        <v>-</v>
      </c>
      <c r="O5" s="30" t="str">
        <f>IF(I5=1,'Récap. annuel'!$C$14,IF('Dec25'!H5-'Dec25'!G5=0,"-",'Dec25'!H5-'Dec25'!G5))</f>
        <v>-</v>
      </c>
      <c r="P5" s="30" t="str">
        <f>IF(K5=1,'Récap. annuel'!$C$14,IF('Dec25'!L5=1,'Récap. annuel'!$C$14/2,"-"))</f>
        <v>-</v>
      </c>
      <c r="Q5" s="25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9" t="s">
        <v>51</v>
      </c>
      <c r="B6" s="6">
        <v>45995</v>
      </c>
      <c r="C6" s="96"/>
      <c r="D6" s="22"/>
      <c r="E6" s="22"/>
      <c r="F6" s="22"/>
      <c r="G6" s="22"/>
      <c r="H6" s="22"/>
      <c r="I6" s="51"/>
      <c r="J6" s="52"/>
      <c r="K6" s="51"/>
      <c r="L6" s="53"/>
      <c r="M6" s="25" t="str">
        <f>IF(SUM((D6-C6),(F6-E6),(H6-G6))=0,IF(I6=1,'Récap. annuel'!$C$14,"-"),SUM((D6-C6),(F6-E6),(H6-G6)))</f>
        <v>-</v>
      </c>
      <c r="N6" s="302" t="str">
        <f t="shared" si="0"/>
        <v>-</v>
      </c>
      <c r="O6" s="302" t="str">
        <f>IF(I6=1,'Récap. annuel'!$C$14,IF('Dec25'!H6-'Dec25'!G6=0,"-",'Dec25'!H6-'Dec25'!G6))</f>
        <v>-</v>
      </c>
      <c r="P6" s="302" t="str">
        <f>IF(K6=1,'Récap. annuel'!$C$14,IF('Dec25'!L6=1,'Récap. annuel'!$C$14/2,"-"))</f>
        <v>-</v>
      </c>
      <c r="Q6" s="30">
        <f>IF(OR(A6="sam.",A6="dim.",A6=""),"-",'Récap. annuel'!$C$14)</f>
        <v>0.34583333333333338</v>
      </c>
      <c r="R6" s="30">
        <f>IF(OR(A6="sam.",A6="dim."),"-",'Récap. annuel'!$C$16)</f>
        <v>0.39876700680272109</v>
      </c>
    </row>
    <row r="7" spans="1:18" x14ac:dyDescent="0.25">
      <c r="A7" s="100" t="s">
        <v>52</v>
      </c>
      <c r="B7" s="10">
        <v>45996</v>
      </c>
      <c r="C7" s="97"/>
      <c r="D7" s="24"/>
      <c r="E7" s="24"/>
      <c r="F7" s="24"/>
      <c r="G7" s="24"/>
      <c r="H7" s="24"/>
      <c r="I7" s="48"/>
      <c r="J7" s="49"/>
      <c r="K7" s="48"/>
      <c r="L7" s="50"/>
      <c r="M7" s="29" t="str">
        <f>IF(SUM((D7-C7),(F7-E7),(H7-G7))=0,IF(I7=1,'Récap. annuel'!$C$14,"-"),SUM((D7-C7),(F7-E7),(H7-G7)))</f>
        <v>-</v>
      </c>
      <c r="N7" s="30" t="str">
        <f t="shared" si="0"/>
        <v>-</v>
      </c>
      <c r="O7" s="30" t="str">
        <f>IF(I7=1,'Récap. annuel'!$C$14,IF('Dec25'!H7-'Dec25'!G7=0,"-",'Dec25'!H7-'Dec25'!G7))</f>
        <v>-</v>
      </c>
      <c r="P7" s="30" t="str">
        <f>IF(K7=1,'Récap. annuel'!$C$14,IF('Dec25'!L7=1,'Récap. annuel'!$C$14/2,"-"))</f>
        <v>-</v>
      </c>
      <c r="Q7" s="25">
        <f>IF(OR(A7="sam.",A7="dim.",A7=""),"-",'Récap. annuel'!$C$14)</f>
        <v>0.34583333333333338</v>
      </c>
      <c r="R7" s="25">
        <f>IF(OR(A7="sam.",A7="dim."),"-",'Récap. annuel'!$C$16)</f>
        <v>0.39876700680272109</v>
      </c>
    </row>
    <row r="8" spans="1:18" x14ac:dyDescent="0.25">
      <c r="A8" s="98" t="s">
        <v>46</v>
      </c>
      <c r="B8" s="35">
        <v>45997</v>
      </c>
      <c r="C8" s="95"/>
      <c r="D8" s="37"/>
      <c r="E8" s="37"/>
      <c r="F8" s="37"/>
      <c r="G8" s="37"/>
      <c r="H8" s="37"/>
      <c r="I8" s="54"/>
      <c r="J8" s="55"/>
      <c r="K8" s="54"/>
      <c r="L8" s="56"/>
      <c r="M8" s="39" t="str">
        <f>IF(SUM((D8-C8),(F8-E8),(H8-G8))=0,IF(I8=1,'Récap. annuel'!$C$14,"-"),SUM((D8-C8),(F8-E8),(H8-G8)))</f>
        <v>-</v>
      </c>
      <c r="N8" s="39" t="str">
        <f t="shared" si="0"/>
        <v>-</v>
      </c>
      <c r="O8" s="39" t="str">
        <f>IF(I8=1,'Récap. annuel'!$C$14,IF('Dec25'!H8-'Dec25'!G8=0,"-",'Dec25'!H8-'Dec25'!G8))</f>
        <v>-</v>
      </c>
      <c r="P8" s="39" t="str">
        <f>IF(K8=1,'Récap. annuel'!$C$14,IF('Dec25'!L8=1,'Récap. annuel'!$C$14/2,"-"))</f>
        <v>-</v>
      </c>
      <c r="Q8" s="39" t="str">
        <f>IF(OR(A8="sam.",A8="dim.",A8=""),"-",'Récap. annuel'!$C$14)</f>
        <v>-</v>
      </c>
      <c r="R8" s="39" t="str">
        <f>IF(OR(A8="sam.",A8="dim."),"-",'Récap. annuel'!$C$16)</f>
        <v>-</v>
      </c>
    </row>
    <row r="9" spans="1:18" x14ac:dyDescent="0.25">
      <c r="A9" s="98" t="s">
        <v>47</v>
      </c>
      <c r="B9" s="35">
        <v>45998</v>
      </c>
      <c r="C9" s="95"/>
      <c r="D9" s="37"/>
      <c r="E9" s="37"/>
      <c r="F9" s="37"/>
      <c r="G9" s="37"/>
      <c r="H9" s="37"/>
      <c r="I9" s="54"/>
      <c r="J9" s="55"/>
      <c r="K9" s="54"/>
      <c r="L9" s="56"/>
      <c r="M9" s="39" t="str">
        <f>IF(SUM((D9-C9),(F9-E9),(H9-G9))=0,IF(I9=1,'Récap. annuel'!$C$14,"-"),SUM((D9-C9),(F9-E9),(H9-G9)))</f>
        <v>-</v>
      </c>
      <c r="N9" s="39" t="str">
        <f t="shared" si="0"/>
        <v>-</v>
      </c>
      <c r="O9" s="39" t="str">
        <f>IF(I9=1,'Récap. annuel'!$C$14,IF('Dec25'!H9-'Dec25'!G9=0,"-",'Dec25'!H9-'Dec25'!G9))</f>
        <v>-</v>
      </c>
      <c r="P9" s="39" t="str">
        <f>IF(K9=1,'Récap. annuel'!$C$14,IF('Dec25'!L9=1,'Récap. annuel'!$C$14/2,"-"))</f>
        <v>-</v>
      </c>
      <c r="Q9" s="39" t="str">
        <f>IF(OR(A9="sam.",A9="dim.",A9=""),"-",'Récap. annuel'!$C$14)</f>
        <v>-</v>
      </c>
      <c r="R9" s="39" t="str">
        <f>IF(OR(A9="sam.",A9="dim."),"-",'Récap. annuel'!$C$16)</f>
        <v>-</v>
      </c>
    </row>
    <row r="10" spans="1:18" x14ac:dyDescent="0.25">
      <c r="A10" s="100" t="s">
        <v>48</v>
      </c>
      <c r="B10" s="10">
        <v>45999</v>
      </c>
      <c r="C10" s="97"/>
      <c r="D10" s="24"/>
      <c r="E10" s="24"/>
      <c r="F10" s="24"/>
      <c r="G10" s="24"/>
      <c r="H10" s="24"/>
      <c r="I10" s="48"/>
      <c r="J10" s="49"/>
      <c r="K10" s="48"/>
      <c r="L10" s="50"/>
      <c r="M10" s="29" t="str">
        <f>IF(SUM((D10-C10),(F10-E10),(H10-G10))=0,IF(I10=1,'Récap. annuel'!$C$14,"-"),SUM((D10-C10),(F10-E10),(H10-G10)))</f>
        <v>-</v>
      </c>
      <c r="N10" s="30" t="str">
        <f t="shared" si="0"/>
        <v>-</v>
      </c>
      <c r="O10" s="30" t="str">
        <f>IF(I10=1,'Récap. annuel'!$C$14,IF('Dec25'!H10-'Dec25'!G10=0,"-",'Dec25'!H10-'Dec25'!G10))</f>
        <v>-</v>
      </c>
      <c r="P10" s="30" t="str">
        <f>IF(K10=1,'Récap. annuel'!$C$14,IF('Dec25'!L10=1,'Récap. annuel'!$C$14/2,"-"))</f>
        <v>-</v>
      </c>
      <c r="Q10" s="25">
        <f>IF(OR(A10="sam.",A10="dim.",A10=""),"-",'Récap. annuel'!$C$14)</f>
        <v>0.34583333333333338</v>
      </c>
      <c r="R10" s="25">
        <f>IF(OR(A10="sam.",A10="dim."),"-",'Récap. annuel'!$C$16)</f>
        <v>0.39876700680272109</v>
      </c>
    </row>
    <row r="11" spans="1:18" x14ac:dyDescent="0.25">
      <c r="A11" s="99" t="s">
        <v>49</v>
      </c>
      <c r="B11" s="6">
        <v>46000</v>
      </c>
      <c r="C11" s="96"/>
      <c r="D11" s="22"/>
      <c r="E11" s="22"/>
      <c r="F11" s="22"/>
      <c r="G11" s="22"/>
      <c r="H11" s="22"/>
      <c r="I11" s="51"/>
      <c r="J11" s="52"/>
      <c r="K11" s="51"/>
      <c r="L11" s="53"/>
      <c r="M11" s="25" t="str">
        <f>IF(SUM((D11-C11),(F11-E11),(H11-G11))=0,IF(I11=1,'Récap. annuel'!$C$14,"-"),SUM((D11-C11),(F11-E11),(H11-G11)))</f>
        <v>-</v>
      </c>
      <c r="N11" s="302" t="str">
        <f t="shared" si="0"/>
        <v>-</v>
      </c>
      <c r="O11" s="302" t="str">
        <f>IF(I11=1,'Récap. annuel'!$C$14,IF('Dec25'!H11-'Dec25'!G11=0,"-",'Dec25'!H11-'Dec25'!G11))</f>
        <v>-</v>
      </c>
      <c r="P11" s="302" t="str">
        <f>IF(K11=1,'Récap. annuel'!$C$14,IF('Dec25'!L11=1,'Récap. annuel'!$C$14/2,"-"))</f>
        <v>-</v>
      </c>
      <c r="Q11" s="30">
        <f>IF(OR(A11="sam.",A11="dim.",A11=""),"-",'Récap. annuel'!$C$14)</f>
        <v>0.34583333333333338</v>
      </c>
      <c r="R11" s="30">
        <f>IF(OR(A11="sam.",A11="dim."),"-",'Récap. annuel'!$C$16)</f>
        <v>0.39876700680272109</v>
      </c>
    </row>
    <row r="12" spans="1:18" x14ac:dyDescent="0.25">
      <c r="A12" s="100" t="s">
        <v>50</v>
      </c>
      <c r="B12" s="10">
        <v>46001</v>
      </c>
      <c r="C12" s="97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" t="str">
        <f t="shared" si="0"/>
        <v>-</v>
      </c>
      <c r="O12" s="30" t="str">
        <f>IF(I12=1,'Récap. annuel'!$C$14,IF('Dec25'!H12-'Dec25'!G12=0,"-",'Dec25'!H12-'Dec25'!G12))</f>
        <v>-</v>
      </c>
      <c r="P12" s="30" t="str">
        <f>IF(K12=1,'Récap. annuel'!$C$14,IF('Dec25'!L12=1,'Récap. annuel'!$C$14/2,"-"))</f>
        <v>-</v>
      </c>
      <c r="Q12" s="25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9" t="s">
        <v>51</v>
      </c>
      <c r="B13" s="6">
        <v>46002</v>
      </c>
      <c r="C13" s="96"/>
      <c r="D13" s="22"/>
      <c r="E13" s="22"/>
      <c r="F13" s="22"/>
      <c r="G13" s="22"/>
      <c r="H13" s="22"/>
      <c r="I13" s="51"/>
      <c r="J13" s="52"/>
      <c r="K13" s="51"/>
      <c r="L13" s="53"/>
      <c r="M13" s="25" t="str">
        <f>IF(SUM((D13-C13),(F13-E13),(H13-G13))=0,IF(I13=1,'Récap. annuel'!$C$14,"-"),SUM((D13-C13),(F13-E13),(H13-G13)))</f>
        <v>-</v>
      </c>
      <c r="N13" s="302" t="str">
        <f t="shared" si="0"/>
        <v>-</v>
      </c>
      <c r="O13" s="302" t="str">
        <f>IF(I13=1,'Récap. annuel'!$C$14,IF('Dec25'!H13-'Dec25'!G13=0,"-",'Dec25'!H13-'Dec25'!G13))</f>
        <v>-</v>
      </c>
      <c r="P13" s="302" t="str">
        <f>IF(K13=1,'Récap. annuel'!$C$14,IF('Dec25'!L13=1,'Récap. annuel'!$C$14/2,"-"))</f>
        <v>-</v>
      </c>
      <c r="Q13" s="30">
        <f>IF(OR(A13="sam.",A13="dim.",A13=""),"-",'Récap. annuel'!$C$14)</f>
        <v>0.34583333333333338</v>
      </c>
      <c r="R13" s="30">
        <f>IF(OR(A13="sam.",A13="dim."),"-",'Récap. annuel'!$C$16)</f>
        <v>0.39876700680272109</v>
      </c>
    </row>
    <row r="14" spans="1:18" x14ac:dyDescent="0.25">
      <c r="A14" s="100" t="s">
        <v>52</v>
      </c>
      <c r="B14" s="10">
        <v>46003</v>
      </c>
      <c r="C14" s="97"/>
      <c r="D14" s="24"/>
      <c r="E14" s="24"/>
      <c r="F14" s="24"/>
      <c r="G14" s="24"/>
      <c r="H14" s="24"/>
      <c r="I14" s="48"/>
      <c r="J14" s="49"/>
      <c r="K14" s="48"/>
      <c r="L14" s="50"/>
      <c r="M14" s="29" t="str">
        <f>IF(SUM((D14-C14),(F14-E14),(H14-G14))=0,IF(I14=1,'Récap. annuel'!$C$14,"-"),SUM((D14-C14),(F14-E14),(H14-G14)))</f>
        <v>-</v>
      </c>
      <c r="N14" s="30" t="str">
        <f t="shared" si="0"/>
        <v>-</v>
      </c>
      <c r="O14" s="30" t="str">
        <f>IF(I14=1,'Récap. annuel'!$C$14,IF('Dec25'!H14-'Dec25'!G14=0,"-",'Dec25'!H14-'Dec25'!G14))</f>
        <v>-</v>
      </c>
      <c r="P14" s="30" t="str">
        <f>IF(K14=1,'Récap. annuel'!$C$14,IF('Dec25'!L14=1,'Récap. annuel'!$C$14/2,"-"))</f>
        <v>-</v>
      </c>
      <c r="Q14" s="25">
        <f>IF(OR(A14="sam.",A14="dim.",A14=""),"-",'Récap. annuel'!$C$14)</f>
        <v>0.34583333333333338</v>
      </c>
      <c r="R14" s="25">
        <f>IF(OR(A14="sam.",A14="dim."),"-",'Récap. annuel'!$C$16)</f>
        <v>0.39876700680272109</v>
      </c>
    </row>
    <row r="15" spans="1:18" x14ac:dyDescent="0.25">
      <c r="A15" s="98" t="s">
        <v>46</v>
      </c>
      <c r="B15" s="35">
        <v>46004</v>
      </c>
      <c r="C15" s="95"/>
      <c r="D15" s="37"/>
      <c r="E15" s="37"/>
      <c r="F15" s="37"/>
      <c r="G15" s="37"/>
      <c r="H15" s="37"/>
      <c r="I15" s="54"/>
      <c r="J15" s="55"/>
      <c r="K15" s="54"/>
      <c r="L15" s="56"/>
      <c r="M15" s="39" t="str">
        <f>IF(SUM((D15-C15),(F15-E15),(H15-G15))=0,IF(I15=1,'Récap. annuel'!$C$14,"-"),SUM((D15-C15),(F15-E15),(H15-G15)))</f>
        <v>-</v>
      </c>
      <c r="N15" s="39" t="str">
        <f t="shared" si="0"/>
        <v>-</v>
      </c>
      <c r="O15" s="39" t="str">
        <f>IF(I15=1,'Récap. annuel'!$C$14,IF('Dec25'!H15-'Dec25'!G15=0,"-",'Dec25'!H15-'Dec25'!G15))</f>
        <v>-</v>
      </c>
      <c r="P15" s="39" t="str">
        <f>IF(K15=1,'Récap. annuel'!$C$14,IF('Dec25'!L15=1,'Récap. annuel'!$C$14/2,"-"))</f>
        <v>-</v>
      </c>
      <c r="Q15" s="39" t="str">
        <f>IF(OR(A15="sam.",A15="dim.",A15=""),"-",'Récap. annuel'!$C$14)</f>
        <v>-</v>
      </c>
      <c r="R15" s="39" t="str">
        <f>IF(OR(A15="sam.",A15="dim."),"-",'Récap. annuel'!$C$16)</f>
        <v>-</v>
      </c>
    </row>
    <row r="16" spans="1:18" x14ac:dyDescent="0.25">
      <c r="A16" s="98" t="s">
        <v>47</v>
      </c>
      <c r="B16" s="35">
        <v>46005</v>
      </c>
      <c r="C16" s="95"/>
      <c r="D16" s="37"/>
      <c r="E16" s="37"/>
      <c r="F16" s="37"/>
      <c r="G16" s="37"/>
      <c r="H16" s="37"/>
      <c r="I16" s="54"/>
      <c r="J16" s="55"/>
      <c r="K16" s="54"/>
      <c r="L16" s="56"/>
      <c r="M16" s="39" t="str">
        <f>IF(SUM((D16-C16),(F16-E16),(H16-G16))=0,IF(I16=1,'Récap. annuel'!$C$14,"-"),SUM((D16-C16),(F16-E16),(H16-G16)))</f>
        <v>-</v>
      </c>
      <c r="N16" s="138" t="str">
        <f t="shared" si="0"/>
        <v>-</v>
      </c>
      <c r="O16" s="138" t="str">
        <f>IF(I16=1,'Récap. annuel'!$C$14,IF('Dec25'!H16-'Dec25'!G16=0,"-",'Dec25'!H16-'Dec25'!G16))</f>
        <v>-</v>
      </c>
      <c r="P16" s="138" t="str">
        <f>IF(K16=1,'Récap. annuel'!$C$14,IF('Dec25'!L16=1,'Récap. annuel'!$C$14/2,"-"))</f>
        <v>-</v>
      </c>
      <c r="Q16" s="39" t="str">
        <f>IF(OR(A16="sam.",A16="dim.",A16=""),"-",'Récap. annuel'!$C$14)</f>
        <v>-</v>
      </c>
      <c r="R16" s="39" t="str">
        <f>IF(OR(A16="sam.",A16="dim."),"-",'Récap. annuel'!$C$16)</f>
        <v>-</v>
      </c>
    </row>
    <row r="17" spans="1:18" x14ac:dyDescent="0.25">
      <c r="A17" s="100" t="s">
        <v>48</v>
      </c>
      <c r="B17" s="10">
        <v>46006</v>
      </c>
      <c r="C17" s="97"/>
      <c r="D17" s="24"/>
      <c r="E17" s="24"/>
      <c r="F17" s="24"/>
      <c r="G17" s="24"/>
      <c r="H17" s="24"/>
      <c r="I17" s="48"/>
      <c r="J17" s="49"/>
      <c r="K17" s="48"/>
      <c r="L17" s="50"/>
      <c r="M17" s="29" t="str">
        <f>IF(SUM((D17-C17),(F17-E17),(H17-G17))=0,IF(I17=1,'Récap. annuel'!$C$14,"-"),SUM((D17-C17),(F17-E17),(H17-G17)))</f>
        <v>-</v>
      </c>
      <c r="N17" s="30" t="str">
        <f t="shared" si="0"/>
        <v>-</v>
      </c>
      <c r="O17" s="30" t="str">
        <f>IF(I17=1,'Récap. annuel'!$C$14,IF('Dec25'!H17-'Dec25'!G17=0,"-",'Dec25'!H17-'Dec25'!G17))</f>
        <v>-</v>
      </c>
      <c r="P17" s="30" t="str">
        <f>IF(K17=1,'Récap. annuel'!$C$14,IF('Dec25'!L17=1,'Récap. annuel'!$C$14/2,"-"))</f>
        <v>-</v>
      </c>
      <c r="Q17" s="25">
        <f>IF(OR(A17="sam.",A17="dim.",A17=""),"-",'Récap. annuel'!$C$14)</f>
        <v>0.34583333333333338</v>
      </c>
      <c r="R17" s="25">
        <f>IF(OR(A17="sam.",A17="dim."),"-",'Récap. annuel'!$C$16)</f>
        <v>0.39876700680272109</v>
      </c>
    </row>
    <row r="18" spans="1:18" x14ac:dyDescent="0.25">
      <c r="A18" s="99" t="s">
        <v>49</v>
      </c>
      <c r="B18" s="6">
        <v>46007</v>
      </c>
      <c r="C18" s="96"/>
      <c r="D18" s="22"/>
      <c r="E18" s="22"/>
      <c r="F18" s="22"/>
      <c r="G18" s="22"/>
      <c r="H18" s="22"/>
      <c r="I18" s="51"/>
      <c r="J18" s="52"/>
      <c r="K18" s="51"/>
      <c r="L18" s="53"/>
      <c r="M18" s="25" t="str">
        <f>IF(SUM((D18-C18),(F18-E18),(H18-G18))=0,IF(I18=1,'Récap. annuel'!$C$14,"-"),SUM((D18-C18),(F18-E18),(H18-G18)))</f>
        <v>-</v>
      </c>
      <c r="N18" s="302" t="str">
        <f t="shared" si="0"/>
        <v>-</v>
      </c>
      <c r="O18" s="302" t="str">
        <f>IF(I18=1,'Récap. annuel'!$C$14,IF('Dec25'!H18-'Dec25'!G18=0,"-",'Dec25'!H18-'Dec25'!G18))</f>
        <v>-</v>
      </c>
      <c r="P18" s="302" t="str">
        <f>IF(K18=1,'Récap. annuel'!$C$14,IF('Dec25'!L18=1,'Récap. annuel'!$C$14/2,"-"))</f>
        <v>-</v>
      </c>
      <c r="Q18" s="30">
        <f>IF(OR(A18="sam.",A18="dim.",A18=""),"-",'Récap. annuel'!$C$14)</f>
        <v>0.34583333333333338</v>
      </c>
      <c r="R18" s="30">
        <f>IF(OR(A18="sam.",A18="dim."),"-",'Récap. annuel'!$C$16)</f>
        <v>0.39876700680272109</v>
      </c>
    </row>
    <row r="19" spans="1:18" x14ac:dyDescent="0.25">
      <c r="A19" s="100" t="s">
        <v>50</v>
      </c>
      <c r="B19" s="10">
        <v>46008</v>
      </c>
      <c r="C19" s="97"/>
      <c r="D19" s="24"/>
      <c r="E19" s="24"/>
      <c r="F19" s="24"/>
      <c r="G19" s="24"/>
      <c r="H19" s="24"/>
      <c r="I19" s="48"/>
      <c r="J19" s="49"/>
      <c r="K19" s="48"/>
      <c r="L19" s="50"/>
      <c r="M19" s="29" t="str">
        <f>IF(SUM((D19-C19),(F19-E19),(H19-G19))=0,IF(I19=1,'Récap. annuel'!$C$14,"-"),SUM((D19-C19),(F19-E19),(H19-G19)))</f>
        <v>-</v>
      </c>
      <c r="N19" s="30" t="str">
        <f t="shared" si="0"/>
        <v>-</v>
      </c>
      <c r="O19" s="30" t="str">
        <f>IF(I19=1,'Récap. annuel'!$C$14,IF('Dec25'!H19-'Dec25'!G19=0,"-",'Dec25'!H19-'Dec25'!G19))</f>
        <v>-</v>
      </c>
      <c r="P19" s="30" t="str">
        <f>IF(K19=1,'Récap. annuel'!$C$14,IF('Dec25'!L19=1,'Récap. annuel'!$C$14/2,"-"))</f>
        <v>-</v>
      </c>
      <c r="Q19" s="25">
        <f>IF(OR(A19="sam.",A19="dim.",A19=""),"-",'Récap. annuel'!$C$14)</f>
        <v>0.34583333333333338</v>
      </c>
      <c r="R19" s="25">
        <f>IF(OR(A19="sam.",A19="dim."),"-",'Récap. annuel'!$C$16)</f>
        <v>0.39876700680272109</v>
      </c>
    </row>
    <row r="20" spans="1:18" x14ac:dyDescent="0.25">
      <c r="A20" s="99" t="s">
        <v>51</v>
      </c>
      <c r="B20" s="6">
        <v>46009</v>
      </c>
      <c r="C20" s="96"/>
      <c r="D20" s="22"/>
      <c r="E20" s="22"/>
      <c r="F20" s="22"/>
      <c r="G20" s="22"/>
      <c r="H20" s="22"/>
      <c r="I20" s="51"/>
      <c r="J20" s="52"/>
      <c r="K20" s="51"/>
      <c r="L20" s="53"/>
      <c r="M20" s="25" t="str">
        <f>IF(SUM((D20-C20),(F20-E20),(H20-G20))=0,IF(I20=1,'Récap. annuel'!$C$14,"-"),SUM((D20-C20),(F20-E20),(H20-G20)))</f>
        <v>-</v>
      </c>
      <c r="N20" s="302" t="str">
        <f t="shared" si="0"/>
        <v>-</v>
      </c>
      <c r="O20" s="302" t="str">
        <f>IF(I20=1,'Récap. annuel'!$C$14,IF('Dec25'!H20-'Dec25'!G20=0,"-",'Dec25'!H20-'Dec25'!G20))</f>
        <v>-</v>
      </c>
      <c r="P20" s="302" t="str">
        <f>IF(K20=1,'Récap. annuel'!$C$14,IF('Dec25'!L20=1,'Récap. annuel'!$C$14/2,"-"))</f>
        <v>-</v>
      </c>
      <c r="Q20" s="30">
        <f>IF(OR(A20="sam.",A20="dim.",A20=""),"-",'Récap. annuel'!$C$14)</f>
        <v>0.34583333333333338</v>
      </c>
      <c r="R20" s="30">
        <f>IF(OR(A20="sam.",A20="dim."),"-",'Récap. annuel'!$C$16)</f>
        <v>0.39876700680272109</v>
      </c>
    </row>
    <row r="21" spans="1:18" x14ac:dyDescent="0.25">
      <c r="A21" s="100" t="s">
        <v>52</v>
      </c>
      <c r="B21" s="10">
        <v>46010</v>
      </c>
      <c r="C21" s="97"/>
      <c r="D21" s="24"/>
      <c r="E21" s="24"/>
      <c r="F21" s="24"/>
      <c r="G21" s="24"/>
      <c r="H21" s="24"/>
      <c r="I21" s="48"/>
      <c r="J21" s="49"/>
      <c r="K21" s="48"/>
      <c r="L21" s="50"/>
      <c r="M21" s="29" t="str">
        <f>IF(SUM((D21-C21),(F21-E21),(H21-G21))=0,IF(I21=1,'Récap. annuel'!$C$14,"-"),SUM((D21-C21),(F21-E21),(H21-G21)))</f>
        <v>-</v>
      </c>
      <c r="N21" s="30" t="str">
        <f t="shared" si="0"/>
        <v>-</v>
      </c>
      <c r="O21" s="30" t="str">
        <f>IF(I21=1,'Récap. annuel'!$C$14,IF('Dec25'!H21-'Dec25'!G21=0,"-",'Dec25'!H21-'Dec25'!G21))</f>
        <v>-</v>
      </c>
      <c r="P21" s="30" t="str">
        <f>IF(K21=1,'Récap. annuel'!$C$14,IF('Dec25'!L21=1,'Récap. annuel'!$C$14/2,"-"))</f>
        <v>-</v>
      </c>
      <c r="Q21" s="25">
        <f>IF(OR(A21="sam.",A21="dim.",A21=""),"-",'Récap. annuel'!$C$14)</f>
        <v>0.34583333333333338</v>
      </c>
      <c r="R21" s="25">
        <f>IF(OR(A21="sam.",A21="dim."),"-",'Récap. annuel'!$C$16)</f>
        <v>0.39876700680272109</v>
      </c>
    </row>
    <row r="22" spans="1:18" x14ac:dyDescent="0.25">
      <c r="A22" s="98" t="s">
        <v>46</v>
      </c>
      <c r="B22" s="35">
        <v>46011</v>
      </c>
      <c r="C22" s="95"/>
      <c r="D22" s="37"/>
      <c r="E22" s="37"/>
      <c r="F22" s="37"/>
      <c r="G22" s="37"/>
      <c r="H22" s="37"/>
      <c r="I22" s="54"/>
      <c r="J22" s="55"/>
      <c r="K22" s="54"/>
      <c r="L22" s="56"/>
      <c r="M22" s="39" t="str">
        <f>IF(SUM((D22-C22),(F22-E22),(H22-G22))=0,IF(I22=1,'Récap. annuel'!$C$14,"-"),SUM((D22-C22),(F22-E22),(H22-G22)))</f>
        <v>-</v>
      </c>
      <c r="N22" s="39" t="str">
        <f t="shared" si="0"/>
        <v>-</v>
      </c>
      <c r="O22" s="39" t="str">
        <f>IF(I22=1,'Récap. annuel'!$C$14,IF('Dec25'!H22-'Dec25'!G22=0,"-",'Dec25'!H22-'Dec25'!G22))</f>
        <v>-</v>
      </c>
      <c r="P22" s="39" t="str">
        <f>IF(K22=1,'Récap. annuel'!$C$14,IF('Dec25'!L22=1,'Récap. annuel'!$C$14/2,"-"))</f>
        <v>-</v>
      </c>
      <c r="Q22" s="39" t="str">
        <f>IF(OR(A22="sam.",A22="dim.",A22=""),"-",'Récap. annuel'!$C$14)</f>
        <v>-</v>
      </c>
      <c r="R22" s="39" t="str">
        <f>IF(OR(A22="sam.",A22="dim."),"-",'Récap. annuel'!$C$16)</f>
        <v>-</v>
      </c>
    </row>
    <row r="23" spans="1:18" x14ac:dyDescent="0.25">
      <c r="A23" s="98" t="s">
        <v>47</v>
      </c>
      <c r="B23" s="35">
        <v>46012</v>
      </c>
      <c r="C23" s="95"/>
      <c r="D23" s="37"/>
      <c r="E23" s="37"/>
      <c r="F23" s="37"/>
      <c r="G23" s="37"/>
      <c r="H23" s="37"/>
      <c r="I23" s="54"/>
      <c r="J23" s="55"/>
      <c r="K23" s="54"/>
      <c r="L23" s="56"/>
      <c r="M23" s="39" t="str">
        <f>IF(SUM((D23-C23),(F23-E23),(H23-G23))=0,IF(I23=1,'Récap. annuel'!$C$14,"-"),SUM((D23-C23),(F23-E23),(H23-G23)))</f>
        <v>-</v>
      </c>
      <c r="N23" s="39" t="str">
        <f t="shared" si="0"/>
        <v>-</v>
      </c>
      <c r="O23" s="39" t="str">
        <f>IF(I23=1,'Récap. annuel'!$C$14,IF('Dec25'!H23-'Dec25'!G23=0,"-",'Dec25'!H23-'Dec25'!G23))</f>
        <v>-</v>
      </c>
      <c r="P23" s="39" t="str">
        <f>IF(K23=1,'Récap. annuel'!$C$14,IF('Dec25'!L23=1,'Récap. annuel'!$C$14/2,"-"))</f>
        <v>-</v>
      </c>
      <c r="Q23" s="39" t="str">
        <f>IF(OR(A23="sam.",A23="dim.",A23=""),"-",'Récap. annuel'!$C$14)</f>
        <v>-</v>
      </c>
      <c r="R23" s="39" t="str">
        <f>IF(OR(A23="sam.",A23="dim."),"-",'Récap. annuel'!$C$16)</f>
        <v>-</v>
      </c>
    </row>
    <row r="24" spans="1:18" x14ac:dyDescent="0.25">
      <c r="A24" s="100" t="s">
        <v>48</v>
      </c>
      <c r="B24" s="10">
        <v>46013</v>
      </c>
      <c r="C24" s="212"/>
      <c r="D24" s="156"/>
      <c r="E24" s="156"/>
      <c r="F24" s="156"/>
      <c r="G24" s="156"/>
      <c r="H24" s="156"/>
      <c r="I24" s="157"/>
      <c r="J24" s="163"/>
      <c r="K24" s="157"/>
      <c r="L24" s="158"/>
      <c r="M24" s="29" t="str">
        <f>IF(SUM((D24-C24),(F24-E24),(H24-G24))=0,IF(I24=1,'Récap. annuel'!$C$14,"-"),SUM((D24-C24),(F24-E24),(H24-G24)))</f>
        <v>-</v>
      </c>
      <c r="N24" s="185" t="str">
        <f t="shared" si="0"/>
        <v>-</v>
      </c>
      <c r="O24" s="185" t="str">
        <f>IF(I24=1,'Récap. annuel'!$C$14,IF('Dec25'!H24-'Dec25'!G24=0,"-",'Dec25'!H24-'Dec25'!G24))</f>
        <v>-</v>
      </c>
      <c r="P24" s="185" t="str">
        <f>IF(K24=1,'Récap. annuel'!$C$14,IF('Dec25'!L24=1,'Récap. annuel'!$C$14/2,"-"))</f>
        <v>-</v>
      </c>
      <c r="Q24" s="25" t="s">
        <v>40</v>
      </c>
      <c r="R24" s="25" t="s">
        <v>40</v>
      </c>
    </row>
    <row r="25" spans="1:18" x14ac:dyDescent="0.25">
      <c r="A25" s="99" t="s">
        <v>49</v>
      </c>
      <c r="B25" s="6">
        <v>46014</v>
      </c>
      <c r="C25" s="343"/>
      <c r="D25" s="279"/>
      <c r="E25" s="279"/>
      <c r="F25" s="279"/>
      <c r="G25" s="279"/>
      <c r="H25" s="279"/>
      <c r="I25" s="280"/>
      <c r="J25" s="308"/>
      <c r="K25" s="280"/>
      <c r="L25" s="281"/>
      <c r="M25" s="25" t="str">
        <f>IF(SUM((D25-C25),(F25-E25),(H25-G25))=0,IF(I25=1,'Récap. annuel'!$C$14,"-"),SUM((D25-C25),(F25-E25),(H25-G25)))</f>
        <v>-</v>
      </c>
      <c r="N25" s="302" t="str">
        <f>IF(SUM((D25-C25),(F25-E25))=0,"-",SUM((D25-C25),(F25-E25)))</f>
        <v>-</v>
      </c>
      <c r="O25" s="302" t="str">
        <f>IF(I25=1,'Récap. annuel'!$C$14,IF('Dec25'!H25-'Dec25'!G25=0,"-",'Dec25'!H25-'Dec25'!G25))</f>
        <v>-</v>
      </c>
      <c r="P25" s="302" t="str">
        <f>IF(K25=1,'Récap. annuel'!$C$14,IF('Dec25'!L25=1,'Récap. annuel'!$C$14/2,"-"))</f>
        <v>-</v>
      </c>
      <c r="Q25" s="30" t="s">
        <v>40</v>
      </c>
      <c r="R25" s="30" t="s">
        <v>40</v>
      </c>
    </row>
    <row r="26" spans="1:18" x14ac:dyDescent="0.25">
      <c r="A26" s="100" t="s">
        <v>50</v>
      </c>
      <c r="B26" s="10">
        <v>46015</v>
      </c>
      <c r="C26" s="212"/>
      <c r="D26" s="156"/>
      <c r="E26" s="156"/>
      <c r="F26" s="156"/>
      <c r="G26" s="156"/>
      <c r="H26" s="156"/>
      <c r="I26" s="157"/>
      <c r="J26" s="163"/>
      <c r="K26" s="157"/>
      <c r="L26" s="158"/>
      <c r="M26" s="29" t="str">
        <f>IF(SUM((D26-C26),(F26-E26),(H26-G26))=0,IF(I26=1,'Récap. annuel'!$C$14,"-"),SUM((D26-C26),(F26-E26),(H26-G26)))</f>
        <v>-</v>
      </c>
      <c r="N26" s="185" t="str">
        <f>IF(SUM((D26-C26),(F26-E26))=0,"-",SUM((D26-C26),(F26-E26)))</f>
        <v>-</v>
      </c>
      <c r="O26" s="185" t="str">
        <f>IF(I26=1,'Récap. annuel'!$C$14,IF('Dec25'!H26-'Dec25'!G26=0,"-",'Dec25'!H26-'Dec25'!G26))</f>
        <v>-</v>
      </c>
      <c r="P26" s="185" t="str">
        <f>IF(K26=1,'Récap. annuel'!$C$14,IF('Dec25'!L26=1,'Récap. annuel'!$C$14/2,"-"))</f>
        <v>-</v>
      </c>
      <c r="Q26" s="25" t="s">
        <v>40</v>
      </c>
      <c r="R26" s="25" t="s">
        <v>40</v>
      </c>
    </row>
    <row r="27" spans="1:18" x14ac:dyDescent="0.25">
      <c r="A27" s="300" t="s">
        <v>51</v>
      </c>
      <c r="B27" s="329">
        <v>46016</v>
      </c>
      <c r="C27" s="342"/>
      <c r="D27" s="295"/>
      <c r="E27" s="295"/>
      <c r="F27" s="295"/>
      <c r="G27" s="295"/>
      <c r="H27" s="295"/>
      <c r="I27" s="296"/>
      <c r="J27" s="297"/>
      <c r="K27" s="296"/>
      <c r="L27" s="298"/>
      <c r="M27" s="290" t="str">
        <f>IF(SUM((D27-C27),(F27-E27),(H27-G27))=0,IF(I27=1,'Récap. annuel'!$C$14,"-"),SUM((D27-C27),(F27-E27),(H27-G27)))</f>
        <v>-</v>
      </c>
      <c r="N27" s="290" t="str">
        <f t="shared" si="0"/>
        <v>-</v>
      </c>
      <c r="O27" s="290" t="str">
        <f>IF(I27=1,'Récap. annuel'!$C$14,IF('Dec25'!H27-'Dec25'!G27=0,"-",'Dec25'!H27-'Dec25'!G27))</f>
        <v>-</v>
      </c>
      <c r="P27" s="290" t="str">
        <f>IF(K27=1,'Récap. annuel'!$C$14,IF('Dec25'!L27=1,'Récap. annuel'!$C$14/2,"-"))</f>
        <v>-</v>
      </c>
      <c r="Q27" s="290" t="s">
        <v>40</v>
      </c>
      <c r="R27" s="290" t="s">
        <v>40</v>
      </c>
    </row>
    <row r="28" spans="1:18" x14ac:dyDescent="0.25">
      <c r="A28" s="300" t="s">
        <v>52</v>
      </c>
      <c r="B28" s="329">
        <v>46017</v>
      </c>
      <c r="C28" s="342"/>
      <c r="D28" s="295"/>
      <c r="E28" s="295"/>
      <c r="F28" s="295"/>
      <c r="G28" s="295"/>
      <c r="H28" s="295"/>
      <c r="I28" s="296"/>
      <c r="J28" s="296"/>
      <c r="K28" s="296"/>
      <c r="L28" s="298"/>
      <c r="M28" s="290" t="str">
        <f>IF(SUM((D28-C28),(F28-E28),(H28-G28))=0,IF(I28=1,'Récap. annuel'!$C$14,"-"),SUM((D28-C28),(F28-E28),(H28-G28)))</f>
        <v>-</v>
      </c>
      <c r="N28" s="290" t="str">
        <f t="shared" si="0"/>
        <v>-</v>
      </c>
      <c r="O28" s="290" t="str">
        <f>IF(I28=1,'Récap. annuel'!$C$14,IF('Dec25'!H28-'Dec25'!G28=0,"-",'Dec25'!H28-'Dec25'!G28))</f>
        <v>-</v>
      </c>
      <c r="P28" s="290" t="str">
        <f>IF(K28=1,'Récap. annuel'!$C$14,IF('Dec25'!L28=1,'Récap. annuel'!$C$14/2,"-"))</f>
        <v>-</v>
      </c>
      <c r="Q28" s="290" t="s">
        <v>40</v>
      </c>
      <c r="R28" s="290" t="s">
        <v>40</v>
      </c>
    </row>
    <row r="29" spans="1:18" x14ac:dyDescent="0.25">
      <c r="A29" s="98" t="s">
        <v>46</v>
      </c>
      <c r="B29" s="35">
        <v>46018</v>
      </c>
      <c r="C29" s="95"/>
      <c r="D29" s="37"/>
      <c r="E29" s="37"/>
      <c r="F29" s="37"/>
      <c r="G29" s="37"/>
      <c r="H29" s="37"/>
      <c r="I29" s="54"/>
      <c r="J29" s="55"/>
      <c r="K29" s="54"/>
      <c r="L29" s="56"/>
      <c r="M29" s="39" t="str">
        <f>IF(SUM((D29-C29),(F29-E29),(H29-G29))=0,IF(I29=1,'Récap. annuel'!$C$14,"-"),SUM((D29-C29),(F29-E29),(H29-G29)))</f>
        <v>-</v>
      </c>
      <c r="N29" s="39" t="str">
        <f t="shared" si="0"/>
        <v>-</v>
      </c>
      <c r="O29" s="39" t="str">
        <f>IF(I29=1,'Récap. annuel'!$C$14,IF('Dec25'!H29-'Dec25'!G29=0,"-",'Dec25'!H29-'Dec25'!G29))</f>
        <v>-</v>
      </c>
      <c r="P29" s="39" t="str">
        <f>IF(K29=1,'Récap. annuel'!$C$14,IF('Dec25'!L29=1,'Récap. annuel'!$C$14/2,"-"))</f>
        <v>-</v>
      </c>
      <c r="Q29" s="39" t="s">
        <v>40</v>
      </c>
      <c r="R29" s="39" t="s">
        <v>40</v>
      </c>
    </row>
    <row r="30" spans="1:18" x14ac:dyDescent="0.25">
      <c r="A30" s="98" t="s">
        <v>47</v>
      </c>
      <c r="B30" s="35">
        <v>46019</v>
      </c>
      <c r="C30" s="95"/>
      <c r="D30" s="37"/>
      <c r="E30" s="37"/>
      <c r="F30" s="37"/>
      <c r="G30" s="37"/>
      <c r="H30" s="37"/>
      <c r="I30" s="54"/>
      <c r="J30" s="55"/>
      <c r="K30" s="54"/>
      <c r="L30" s="56"/>
      <c r="M30" s="39" t="str">
        <f>IF(SUM((D30-C30),(F30-E30),(H30-G30))=0,IF(I30=1,'Récap. annuel'!$C$14,"-"),SUM((D30-C30),(F30-E30),(H30-G30)))</f>
        <v>-</v>
      </c>
      <c r="N30" s="138" t="str">
        <f t="shared" si="0"/>
        <v>-</v>
      </c>
      <c r="O30" s="138" t="str">
        <f>IF(I30=1,'Récap. annuel'!$C$14,IF('Dec25'!H30-'Dec25'!G30=0,"-",'Dec25'!H30-'Dec25'!G30))</f>
        <v>-</v>
      </c>
      <c r="P30" s="138" t="str">
        <f>IF(K30=1,'Récap. annuel'!$C$14,IF('Dec25'!L30=1,'Récap. annuel'!$C$14/2,"-"))</f>
        <v>-</v>
      </c>
      <c r="Q30" s="39" t="str">
        <f>IF(OR(A30="sam.",A30="dim.",A30=""),"-",'Récap. annuel'!$C$14)</f>
        <v>-</v>
      </c>
      <c r="R30" s="39" t="s">
        <v>40</v>
      </c>
    </row>
    <row r="31" spans="1:18" x14ac:dyDescent="0.25">
      <c r="A31" s="100" t="s">
        <v>48</v>
      </c>
      <c r="B31" s="10">
        <v>46020</v>
      </c>
      <c r="C31" s="212"/>
      <c r="D31" s="156"/>
      <c r="E31" s="156"/>
      <c r="F31" s="156"/>
      <c r="G31" s="156"/>
      <c r="H31" s="156"/>
      <c r="I31" s="157"/>
      <c r="J31" s="163"/>
      <c r="K31" s="157"/>
      <c r="L31" s="158"/>
      <c r="M31" s="29" t="str">
        <f>IF(SUM((D31-C31),(F31-E31),(H31-G31))=0,IF(I31=1,'Récap. annuel'!$C$14,"-"),SUM((D31-C31),(F31-E31),(H31-G31)))</f>
        <v>-</v>
      </c>
      <c r="N31" s="185" t="str">
        <f t="shared" si="0"/>
        <v>-</v>
      </c>
      <c r="O31" s="185" t="str">
        <f>IF(I31=1,'Récap. annuel'!$C$14,IF('Dec25'!H31-'Dec25'!G31=0,"-",'Dec25'!H31-'Dec25'!G31))</f>
        <v>-</v>
      </c>
      <c r="P31" s="185" t="str">
        <f>IF(K31=1,'Récap. annuel'!$C$14,IF('Dec25'!L31=1,'Récap. annuel'!$C$14/2,"-"))</f>
        <v>-</v>
      </c>
      <c r="Q31" s="25">
        <f>IF(OR(A31="sam.",A31="dim.",A31=""),"-",'Récap. annuel'!$C$14)</f>
        <v>0.34583333333333338</v>
      </c>
      <c r="R31" s="25" t="s">
        <v>40</v>
      </c>
    </row>
    <row r="32" spans="1:18" x14ac:dyDescent="0.25">
      <c r="A32" s="99" t="s">
        <v>49</v>
      </c>
      <c r="B32" s="6">
        <v>46021</v>
      </c>
      <c r="C32" s="343"/>
      <c r="D32" s="279"/>
      <c r="E32" s="279"/>
      <c r="F32" s="279"/>
      <c r="G32" s="279"/>
      <c r="H32" s="279"/>
      <c r="I32" s="280"/>
      <c r="J32" s="308"/>
      <c r="K32" s="280"/>
      <c r="L32" s="281"/>
      <c r="M32" s="25" t="str">
        <f>IF(SUM((D32-C32),(F32-E32),(H32-G32))=0,IF(I32=1,'Récap. annuel'!$C$14,"-"),SUM((D32-C32),(F32-E32),(H32-G32)))</f>
        <v>-</v>
      </c>
      <c r="N32" s="302" t="str">
        <f t="shared" si="0"/>
        <v>-</v>
      </c>
      <c r="O32" s="302" t="str">
        <f>IF(I32=1,'Récap. annuel'!$C$14,IF('Dec25'!H32-'Dec25'!G32=0,"-",'Dec25'!H32-'Dec25'!G32))</f>
        <v>-</v>
      </c>
      <c r="P32" s="302" t="str">
        <f>IF(K32=1,'Récap. annuel'!$C$14,IF('Dec25'!L32=1,'Récap. annuel'!$C$14/2,"-"))</f>
        <v>-</v>
      </c>
      <c r="Q32" s="30">
        <f>IF(OR(A32="sam.",A32="dim.",A32=""),"-",'Récap. annuel'!$C$14)</f>
        <v>0.34583333333333338</v>
      </c>
      <c r="R32" s="30" t="s">
        <v>40</v>
      </c>
    </row>
    <row r="33" spans="1:24" ht="15.75" thickBot="1" x14ac:dyDescent="0.3">
      <c r="A33" s="101" t="s">
        <v>50</v>
      </c>
      <c r="B33" s="88">
        <v>46022</v>
      </c>
      <c r="C33" s="400"/>
      <c r="D33" s="213"/>
      <c r="E33" s="213"/>
      <c r="F33" s="213"/>
      <c r="G33" s="213"/>
      <c r="H33" s="213"/>
      <c r="I33" s="214"/>
      <c r="J33" s="215"/>
      <c r="K33" s="214"/>
      <c r="L33" s="216"/>
      <c r="M33" s="369" t="str">
        <f>IF(SUM((D33-C33),(F33-E33),(H33-G33))=0,IF(I33=1,'Récap. annuel'!$C$14,"-"),SUM((D33-C33),(F33-E33),(H33-G33)))</f>
        <v>-</v>
      </c>
      <c r="N33" s="398" t="str">
        <f t="shared" si="0"/>
        <v>-</v>
      </c>
      <c r="O33" s="398" t="str">
        <f>IF(I33=1,'Récap. annuel'!$C$14,IF('Dec25'!H33-'Dec25'!G33=0,"-",'Dec25'!H33-'Dec25'!G33))</f>
        <v>-</v>
      </c>
      <c r="P33" s="398" t="str">
        <f>IF(K33=1,'Récap. annuel'!$C$14,IF('Dec25'!L33=1,'Récap. annuel'!$C$14/2,"-"))</f>
        <v>-</v>
      </c>
      <c r="Q33" s="33">
        <f>IF(OR(A33="sam.",A33="dim.",A33=""),"-",'Récap. annuel'!$C$14)</f>
        <v>0.34583333333333338</v>
      </c>
      <c r="R33" s="33" t="s">
        <v>40</v>
      </c>
    </row>
    <row r="34" spans="1:24" ht="15.75" thickBot="1" x14ac:dyDescent="0.3">
      <c r="K34" s="423" t="s">
        <v>7</v>
      </c>
      <c r="L34" s="424"/>
      <c r="M34" s="34">
        <f t="shared" ref="M34:R34" si="1">SUM(M3:M33)</f>
        <v>0</v>
      </c>
      <c r="N34" s="34">
        <f t="shared" ref="N34:P34" si="2">SUM(N3:N33)</f>
        <v>0</v>
      </c>
      <c r="O34" s="34">
        <f t="shared" si="2"/>
        <v>0</v>
      </c>
      <c r="P34" s="34">
        <f t="shared" si="2"/>
        <v>0</v>
      </c>
      <c r="Q34" s="32">
        <f t="shared" si="1"/>
        <v>6.2249999999999988</v>
      </c>
      <c r="R34" s="32">
        <f t="shared" si="1"/>
        <v>5.981505102040817</v>
      </c>
    </row>
    <row r="35" spans="1:24" ht="15.75" thickBot="1" x14ac:dyDescent="0.3">
      <c r="K35" s="423" t="s">
        <v>15</v>
      </c>
      <c r="L35" s="425"/>
      <c r="M35" s="11">
        <f>'Nov25'!M34-(SUM(SUM('Dec25'!K3:K33),SUM('Dec25'!L3:L33)/2))</f>
        <v>55</v>
      </c>
      <c r="N35" s="44"/>
      <c r="O35" s="44"/>
      <c r="P35" s="44"/>
    </row>
    <row r="36" spans="1:24" ht="15.75" thickBot="1" x14ac:dyDescent="0.3">
      <c r="K36" s="423" t="s">
        <v>14</v>
      </c>
      <c r="L36" s="425"/>
      <c r="M36" s="12">
        <f>SUM(SUMIF(G3:G33,"&lt;&gt;",O3:O33),SUMIF(I3:I33,"&lt;&gt;",O3:O33))</f>
        <v>0</v>
      </c>
      <c r="N36" s="45"/>
      <c r="O36" s="45"/>
      <c r="P36" s="45"/>
    </row>
    <row r="41" spans="1:24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</sheetData>
  <protectedRanges>
    <protectedRange algorithmName="SHA-512" hashValue="2QImkUwPol4+H0cOE67zGKRncYVWhzyaLCQJq1CQY1dDOAk7opYkXWmWRH5hJT1EZO/hB2iXZ/gGW9hmCXMP6g==" saltValue="l1JW0G/Xh5gw+vzfEIzm6w==" spinCount="100000" sqref="M37:M1048576 M1:M2 A1:A32 A34:A1048576 Q1:Q1048576 B1:B1048576 M34:M35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  <protectedRange algorithmName="SHA-512" hashValue="2QImkUwPol4+H0cOE67zGKRncYVWhzyaLCQJq1CQY1dDOAk7opYkXWmWRH5hJT1EZO/hB2iXZ/gGW9hmCXMP6g==" saltValue="l1JW0G/Xh5gw+vzfEIzm6w==" spinCount="100000" sqref="M3:M33" name="mois_nonModifiable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A124-D090-4CCB-B613-8E9D076EB128}">
  <sheetPr>
    <pageSetUpPr fitToPage="1"/>
  </sheetPr>
  <dimension ref="A1:AN23"/>
  <sheetViews>
    <sheetView showGridLines="0" workbookViewId="0">
      <selection activeCell="P25" sqref="P25"/>
    </sheetView>
  </sheetViews>
  <sheetFormatPr baseColWidth="10" defaultRowHeight="15" x14ac:dyDescent="0.25"/>
  <cols>
    <col min="1" max="1" width="10.140625" bestFit="1" customWidth="1"/>
    <col min="2" max="2" width="3" bestFit="1" customWidth="1"/>
    <col min="3" max="3" width="4.140625" bestFit="1" customWidth="1"/>
    <col min="4" max="4" width="5" bestFit="1" customWidth="1"/>
    <col min="5" max="5" width="3.140625" bestFit="1" customWidth="1"/>
    <col min="6" max="6" width="9" customWidth="1"/>
    <col min="7" max="7" width="3.42578125" bestFit="1" customWidth="1"/>
    <col min="8" max="9" width="3" bestFit="1" customWidth="1"/>
    <col min="10" max="10" width="4.140625" bestFit="1" customWidth="1"/>
    <col min="11" max="11" width="5" bestFit="1" customWidth="1"/>
    <col min="12" max="12" width="3.28515625" bestFit="1" customWidth="1"/>
    <col min="13" max="13" width="3.5703125" bestFit="1" customWidth="1"/>
    <col min="14" max="14" width="3.42578125" bestFit="1" customWidth="1"/>
    <col min="15" max="16" width="3.28515625" bestFit="1" customWidth="1"/>
    <col min="17" max="17" width="4.140625" bestFit="1" customWidth="1"/>
    <col min="18" max="18" width="5" bestFit="1" customWidth="1"/>
    <col min="19" max="19" width="3.28515625" bestFit="1" customWidth="1"/>
    <col min="20" max="20" width="3.5703125" bestFit="1" customWidth="1"/>
    <col min="21" max="21" width="3.42578125" bestFit="1" customWidth="1"/>
    <col min="22" max="23" width="3.28515625" bestFit="1" customWidth="1"/>
    <col min="24" max="24" width="4.140625" bestFit="1" customWidth="1"/>
    <col min="25" max="25" width="5" bestFit="1" customWidth="1"/>
    <col min="26" max="26" width="3.28515625" bestFit="1" customWidth="1"/>
    <col min="27" max="27" width="3.5703125" bestFit="1" customWidth="1"/>
    <col min="28" max="28" width="3.42578125" bestFit="1" customWidth="1"/>
    <col min="29" max="30" width="3.28515625" bestFit="1" customWidth="1"/>
    <col min="31" max="31" width="4.140625" bestFit="1" customWidth="1"/>
    <col min="32" max="32" width="5" bestFit="1" customWidth="1"/>
    <col min="33" max="33" width="3.28515625" bestFit="1" customWidth="1"/>
    <col min="34" max="34" width="5.5703125" bestFit="1" customWidth="1"/>
    <col min="35" max="35" width="3.42578125" bestFit="1" customWidth="1"/>
    <col min="36" max="37" width="3.28515625" bestFit="1" customWidth="1"/>
    <col min="38" max="39" width="4" bestFit="1" customWidth="1"/>
  </cols>
  <sheetData>
    <row r="1" spans="1:40" ht="20.25" thickBot="1" x14ac:dyDescent="0.3">
      <c r="A1" s="230">
        <v>2025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</row>
    <row r="2" spans="1:40" ht="15.75" thickBot="1" x14ac:dyDescent="0.3">
      <c r="A2" s="244"/>
      <c r="B2" s="245" t="s">
        <v>53</v>
      </c>
      <c r="C2" s="246" t="s">
        <v>54</v>
      </c>
      <c r="D2" s="246" t="s">
        <v>55</v>
      </c>
      <c r="E2" s="246" t="s">
        <v>56</v>
      </c>
      <c r="F2" s="246" t="s">
        <v>57</v>
      </c>
      <c r="G2" s="246" t="s">
        <v>58</v>
      </c>
      <c r="H2" s="246" t="s">
        <v>59</v>
      </c>
      <c r="I2" s="246" t="s">
        <v>53</v>
      </c>
      <c r="J2" s="246" t="s">
        <v>54</v>
      </c>
      <c r="K2" s="246" t="s">
        <v>55</v>
      </c>
      <c r="L2" s="246" t="s">
        <v>56</v>
      </c>
      <c r="M2" s="246" t="s">
        <v>57</v>
      </c>
      <c r="N2" s="246" t="s">
        <v>58</v>
      </c>
      <c r="O2" s="246" t="s">
        <v>59</v>
      </c>
      <c r="P2" s="246" t="s">
        <v>53</v>
      </c>
      <c r="Q2" s="246" t="s">
        <v>54</v>
      </c>
      <c r="R2" s="246" t="s">
        <v>55</v>
      </c>
      <c r="S2" s="246" t="s">
        <v>56</v>
      </c>
      <c r="T2" s="246" t="s">
        <v>57</v>
      </c>
      <c r="U2" s="246" t="s">
        <v>58</v>
      </c>
      <c r="V2" s="246" t="s">
        <v>59</v>
      </c>
      <c r="W2" s="246" t="s">
        <v>53</v>
      </c>
      <c r="X2" s="246" t="s">
        <v>54</v>
      </c>
      <c r="Y2" s="246" t="s">
        <v>55</v>
      </c>
      <c r="Z2" s="246" t="s">
        <v>56</v>
      </c>
      <c r="AA2" s="246" t="s">
        <v>57</v>
      </c>
      <c r="AB2" s="246" t="s">
        <v>58</v>
      </c>
      <c r="AC2" s="246" t="s">
        <v>59</v>
      </c>
      <c r="AD2" s="246" t="s">
        <v>53</v>
      </c>
      <c r="AE2" s="246" t="s">
        <v>54</v>
      </c>
      <c r="AF2" s="246" t="s">
        <v>55</v>
      </c>
      <c r="AG2" s="246" t="s">
        <v>56</v>
      </c>
      <c r="AH2" s="246" t="s">
        <v>57</v>
      </c>
      <c r="AI2" s="246" t="s">
        <v>58</v>
      </c>
      <c r="AJ2" s="246" t="s">
        <v>59</v>
      </c>
      <c r="AK2" s="365" t="s">
        <v>53</v>
      </c>
      <c r="AL2" s="247"/>
      <c r="AM2" s="243"/>
      <c r="AN2" s="243"/>
    </row>
    <row r="3" spans="1:40" x14ac:dyDescent="0.25">
      <c r="A3" s="248" t="s">
        <v>60</v>
      </c>
      <c r="B3" s="249"/>
      <c r="C3" s="250"/>
      <c r="D3" s="250">
        <v>1</v>
      </c>
      <c r="E3" s="250">
        <v>2</v>
      </c>
      <c r="F3" s="357">
        <v>3</v>
      </c>
      <c r="G3" s="251">
        <v>4</v>
      </c>
      <c r="H3" s="251">
        <v>5</v>
      </c>
      <c r="I3" s="219">
        <v>6</v>
      </c>
      <c r="J3" s="219">
        <v>7</v>
      </c>
      <c r="K3" s="219">
        <v>8</v>
      </c>
      <c r="L3" s="219">
        <v>9</v>
      </c>
      <c r="M3" s="219">
        <v>10</v>
      </c>
      <c r="N3" s="251">
        <v>11</v>
      </c>
      <c r="O3" s="251">
        <v>12</v>
      </c>
      <c r="P3" s="219">
        <v>13</v>
      </c>
      <c r="Q3" s="219">
        <v>14</v>
      </c>
      <c r="R3" s="219">
        <v>15</v>
      </c>
      <c r="S3" s="219">
        <v>16</v>
      </c>
      <c r="T3" s="219">
        <v>17</v>
      </c>
      <c r="U3" s="251">
        <v>18</v>
      </c>
      <c r="V3" s="251">
        <v>19</v>
      </c>
      <c r="W3" s="219">
        <v>20</v>
      </c>
      <c r="X3" s="219">
        <v>21</v>
      </c>
      <c r="Y3" s="219">
        <v>22</v>
      </c>
      <c r="Z3" s="219">
        <v>23</v>
      </c>
      <c r="AA3" s="219">
        <v>24</v>
      </c>
      <c r="AB3" s="251">
        <v>25</v>
      </c>
      <c r="AC3" s="251">
        <v>26</v>
      </c>
      <c r="AD3" s="219">
        <v>27</v>
      </c>
      <c r="AE3" s="219">
        <v>28</v>
      </c>
      <c r="AF3" s="219">
        <v>29</v>
      </c>
      <c r="AG3" s="219">
        <v>30</v>
      </c>
      <c r="AH3" s="219">
        <v>31</v>
      </c>
      <c r="AI3" s="358"/>
      <c r="AJ3" s="358"/>
      <c r="AK3" s="359"/>
      <c r="AL3" s="222">
        <v>21</v>
      </c>
      <c r="AM3" s="223">
        <v>20</v>
      </c>
      <c r="AN3" s="243"/>
    </row>
    <row r="4" spans="1:40" x14ac:dyDescent="0.25">
      <c r="A4" s="252" t="s">
        <v>61</v>
      </c>
      <c r="B4" s="360"/>
      <c r="C4" s="361"/>
      <c r="D4" s="253"/>
      <c r="E4" s="253"/>
      <c r="F4" s="253"/>
      <c r="G4" s="254">
        <v>1</v>
      </c>
      <c r="H4" s="254">
        <v>2</v>
      </c>
      <c r="I4" s="253">
        <v>3</v>
      </c>
      <c r="J4" s="253">
        <v>4</v>
      </c>
      <c r="K4" s="253">
        <v>5</v>
      </c>
      <c r="L4" s="253">
        <v>6</v>
      </c>
      <c r="M4" s="253">
        <v>7</v>
      </c>
      <c r="N4" s="254">
        <v>8</v>
      </c>
      <c r="O4" s="254">
        <v>9</v>
      </c>
      <c r="P4" s="253">
        <v>10</v>
      </c>
      <c r="Q4" s="253">
        <v>11</v>
      </c>
      <c r="R4" s="253">
        <v>12</v>
      </c>
      <c r="S4" s="253">
        <v>13</v>
      </c>
      <c r="T4" s="253">
        <v>14</v>
      </c>
      <c r="U4" s="254">
        <v>15</v>
      </c>
      <c r="V4" s="254">
        <v>16</v>
      </c>
      <c r="W4" s="353">
        <v>17</v>
      </c>
      <c r="X4" s="353">
        <v>18</v>
      </c>
      <c r="Y4" s="353">
        <v>19</v>
      </c>
      <c r="Z4" s="353">
        <v>20</v>
      </c>
      <c r="AA4" s="353">
        <v>21</v>
      </c>
      <c r="AB4" s="254">
        <v>22</v>
      </c>
      <c r="AC4" s="254">
        <v>23</v>
      </c>
      <c r="AD4" s="253">
        <v>24</v>
      </c>
      <c r="AE4" s="253">
        <v>25</v>
      </c>
      <c r="AF4" s="253">
        <v>26</v>
      </c>
      <c r="AG4" s="253">
        <v>27</v>
      </c>
      <c r="AH4" s="253">
        <v>28</v>
      </c>
      <c r="AI4" s="254"/>
      <c r="AJ4" s="254"/>
      <c r="AK4" s="256"/>
      <c r="AL4" s="224">
        <v>20</v>
      </c>
      <c r="AM4" s="225">
        <v>15</v>
      </c>
      <c r="AN4" s="243"/>
    </row>
    <row r="5" spans="1:40" x14ac:dyDescent="0.25">
      <c r="A5" s="252" t="s">
        <v>62</v>
      </c>
      <c r="B5" s="360"/>
      <c r="C5" s="361"/>
      <c r="D5" s="253"/>
      <c r="E5" s="253"/>
      <c r="F5" s="253"/>
      <c r="G5" s="254">
        <v>1</v>
      </c>
      <c r="H5" s="254">
        <v>2</v>
      </c>
      <c r="I5" s="253">
        <v>3</v>
      </c>
      <c r="J5" s="253">
        <v>4</v>
      </c>
      <c r="K5" s="253">
        <v>5</v>
      </c>
      <c r="L5" s="253">
        <v>6</v>
      </c>
      <c r="M5" s="253">
        <v>7</v>
      </c>
      <c r="N5" s="254">
        <v>8</v>
      </c>
      <c r="O5" s="254">
        <v>9</v>
      </c>
      <c r="P5" s="253">
        <v>10</v>
      </c>
      <c r="Q5" s="253">
        <v>11</v>
      </c>
      <c r="R5" s="253">
        <v>12</v>
      </c>
      <c r="S5" s="253">
        <v>13</v>
      </c>
      <c r="T5" s="253">
        <v>14</v>
      </c>
      <c r="U5" s="254">
        <v>15</v>
      </c>
      <c r="V5" s="254">
        <v>16</v>
      </c>
      <c r="W5" s="253">
        <v>17</v>
      </c>
      <c r="X5" s="253">
        <v>18</v>
      </c>
      <c r="Y5" s="253">
        <v>19</v>
      </c>
      <c r="Z5" s="253">
        <v>20</v>
      </c>
      <c r="AA5" s="253">
        <v>21</v>
      </c>
      <c r="AB5" s="254">
        <v>22</v>
      </c>
      <c r="AC5" s="254">
        <v>23</v>
      </c>
      <c r="AD5" s="253">
        <v>24</v>
      </c>
      <c r="AE5" s="253">
        <v>25</v>
      </c>
      <c r="AF5" s="253">
        <v>26</v>
      </c>
      <c r="AG5" s="253">
        <v>27</v>
      </c>
      <c r="AH5" s="253">
        <v>28</v>
      </c>
      <c r="AI5" s="254">
        <v>29</v>
      </c>
      <c r="AJ5" s="254">
        <v>30</v>
      </c>
      <c r="AK5" s="253">
        <v>31</v>
      </c>
      <c r="AL5" s="226">
        <v>21</v>
      </c>
      <c r="AM5" s="225">
        <v>21</v>
      </c>
      <c r="AN5" s="243"/>
    </row>
    <row r="6" spans="1:40" x14ac:dyDescent="0.25">
      <c r="A6" s="252" t="s">
        <v>63</v>
      </c>
      <c r="B6" s="258"/>
      <c r="C6" s="253">
        <v>1</v>
      </c>
      <c r="D6" s="253">
        <v>2</v>
      </c>
      <c r="E6" s="253">
        <v>3</v>
      </c>
      <c r="F6" s="253">
        <v>4</v>
      </c>
      <c r="G6" s="254">
        <v>5</v>
      </c>
      <c r="H6" s="254">
        <v>6</v>
      </c>
      <c r="I6" s="253">
        <v>7</v>
      </c>
      <c r="J6" s="253">
        <v>8</v>
      </c>
      <c r="K6" s="253">
        <v>9</v>
      </c>
      <c r="L6" s="253">
        <v>10</v>
      </c>
      <c r="M6" s="253">
        <v>11</v>
      </c>
      <c r="N6" s="254">
        <v>12</v>
      </c>
      <c r="O6" s="254">
        <v>13</v>
      </c>
      <c r="P6" s="353">
        <v>14</v>
      </c>
      <c r="Q6" s="353">
        <v>15</v>
      </c>
      <c r="R6" s="353">
        <v>16</v>
      </c>
      <c r="S6" s="353">
        <v>17</v>
      </c>
      <c r="T6" s="257">
        <v>18</v>
      </c>
      <c r="U6" s="254">
        <v>19</v>
      </c>
      <c r="V6" s="254">
        <v>20</v>
      </c>
      <c r="W6" s="257">
        <v>21</v>
      </c>
      <c r="X6" s="354">
        <v>22</v>
      </c>
      <c r="Y6" s="354">
        <v>23</v>
      </c>
      <c r="Z6" s="354">
        <v>24</v>
      </c>
      <c r="AA6" s="354">
        <v>25</v>
      </c>
      <c r="AB6" s="254">
        <v>26</v>
      </c>
      <c r="AC6" s="254">
        <v>27</v>
      </c>
      <c r="AD6" s="253">
        <v>28</v>
      </c>
      <c r="AE6" s="253">
        <v>29</v>
      </c>
      <c r="AF6" s="253">
        <v>30</v>
      </c>
      <c r="AG6" s="253"/>
      <c r="AH6" s="253"/>
      <c r="AI6" s="254"/>
      <c r="AJ6" s="254"/>
      <c r="AK6" s="253"/>
      <c r="AL6" s="226">
        <v>20</v>
      </c>
      <c r="AM6" s="225">
        <v>12</v>
      </c>
      <c r="AN6" s="243"/>
    </row>
    <row r="7" spans="1:40" x14ac:dyDescent="0.25">
      <c r="A7" s="252" t="s">
        <v>64</v>
      </c>
      <c r="B7" s="220"/>
      <c r="C7" s="253"/>
      <c r="D7" s="3"/>
      <c r="E7" s="253">
        <v>1</v>
      </c>
      <c r="F7" s="253">
        <v>2</v>
      </c>
      <c r="G7" s="254">
        <v>3</v>
      </c>
      <c r="H7" s="254">
        <v>4</v>
      </c>
      <c r="I7" s="253">
        <v>5</v>
      </c>
      <c r="J7" s="253">
        <v>6</v>
      </c>
      <c r="K7" s="253">
        <v>7</v>
      </c>
      <c r="L7" s="253">
        <v>8</v>
      </c>
      <c r="M7" s="253">
        <v>9</v>
      </c>
      <c r="N7" s="254">
        <v>10</v>
      </c>
      <c r="O7" s="254">
        <v>11</v>
      </c>
      <c r="P7" s="253">
        <v>12</v>
      </c>
      <c r="Q7" s="253">
        <v>13</v>
      </c>
      <c r="R7" s="253">
        <v>14</v>
      </c>
      <c r="S7" s="253">
        <v>15</v>
      </c>
      <c r="T7" s="253">
        <v>16</v>
      </c>
      <c r="U7" s="254">
        <v>17</v>
      </c>
      <c r="V7" s="254">
        <v>18</v>
      </c>
      <c r="W7" s="253">
        <v>19</v>
      </c>
      <c r="X7" s="253">
        <v>20</v>
      </c>
      <c r="Y7" s="253">
        <v>21</v>
      </c>
      <c r="Z7" s="253">
        <v>22</v>
      </c>
      <c r="AA7" s="253">
        <v>23</v>
      </c>
      <c r="AB7" s="254">
        <v>24</v>
      </c>
      <c r="AC7" s="254">
        <v>25</v>
      </c>
      <c r="AD7" s="253">
        <v>26</v>
      </c>
      <c r="AE7" s="253">
        <v>27</v>
      </c>
      <c r="AF7" s="253">
        <v>28</v>
      </c>
      <c r="AG7" s="257">
        <v>29</v>
      </c>
      <c r="AH7" s="354">
        <v>30</v>
      </c>
      <c r="AI7" s="254">
        <v>31</v>
      </c>
      <c r="AJ7" s="254"/>
      <c r="AK7" s="253"/>
      <c r="AL7" s="226">
        <v>21</v>
      </c>
      <c r="AM7" s="225">
        <v>20</v>
      </c>
      <c r="AN7" s="243"/>
    </row>
    <row r="8" spans="1:40" x14ac:dyDescent="0.25">
      <c r="A8" s="252" t="s">
        <v>65</v>
      </c>
      <c r="B8" s="360"/>
      <c r="C8" s="3"/>
      <c r="D8" s="253"/>
      <c r="E8" s="361"/>
      <c r="F8" s="361"/>
      <c r="G8" s="361"/>
      <c r="H8" s="254">
        <v>1</v>
      </c>
      <c r="I8" s="253">
        <v>2</v>
      </c>
      <c r="J8" s="253">
        <v>3</v>
      </c>
      <c r="K8" s="253">
        <v>4</v>
      </c>
      <c r="L8" s="253">
        <v>5</v>
      </c>
      <c r="M8" s="253">
        <v>6</v>
      </c>
      <c r="N8" s="254">
        <v>7</v>
      </c>
      <c r="O8" s="254">
        <v>8</v>
      </c>
      <c r="P8" s="257">
        <v>9</v>
      </c>
      <c r="Q8" s="253">
        <v>10</v>
      </c>
      <c r="R8" s="253">
        <v>11</v>
      </c>
      <c r="S8" s="253">
        <v>12</v>
      </c>
      <c r="T8" s="253">
        <v>13</v>
      </c>
      <c r="U8" s="254">
        <v>14</v>
      </c>
      <c r="V8" s="254">
        <v>15</v>
      </c>
      <c r="W8" s="253">
        <v>16</v>
      </c>
      <c r="X8" s="253">
        <v>17</v>
      </c>
      <c r="Y8" s="253">
        <v>18</v>
      </c>
      <c r="Z8" s="253">
        <v>19</v>
      </c>
      <c r="AA8" s="253">
        <v>20</v>
      </c>
      <c r="AB8" s="254">
        <v>21</v>
      </c>
      <c r="AC8" s="254">
        <v>22</v>
      </c>
      <c r="AD8" s="253">
        <v>23</v>
      </c>
      <c r="AE8" s="253">
        <v>24</v>
      </c>
      <c r="AF8" s="253">
        <v>25</v>
      </c>
      <c r="AG8" s="253">
        <v>26</v>
      </c>
      <c r="AH8" s="253">
        <v>27</v>
      </c>
      <c r="AI8" s="254">
        <v>28</v>
      </c>
      <c r="AJ8" s="254">
        <v>29</v>
      </c>
      <c r="AK8" s="253">
        <v>30</v>
      </c>
      <c r="AL8" s="226">
        <v>20</v>
      </c>
      <c r="AM8" s="225">
        <v>20</v>
      </c>
      <c r="AN8" s="243"/>
    </row>
    <row r="9" spans="1:40" x14ac:dyDescent="0.25">
      <c r="A9" s="349" t="s">
        <v>66</v>
      </c>
      <c r="B9" s="3"/>
      <c r="C9" s="253">
        <v>1</v>
      </c>
      <c r="D9" s="253">
        <v>2</v>
      </c>
      <c r="E9" s="253">
        <v>3</v>
      </c>
      <c r="F9" s="253">
        <v>4</v>
      </c>
      <c r="G9" s="254">
        <v>5</v>
      </c>
      <c r="H9" s="254">
        <v>6</v>
      </c>
      <c r="I9" s="354">
        <v>7</v>
      </c>
      <c r="J9" s="354">
        <v>8</v>
      </c>
      <c r="K9" s="354">
        <v>9</v>
      </c>
      <c r="L9" s="354">
        <v>10</v>
      </c>
      <c r="M9" s="354">
        <v>11</v>
      </c>
      <c r="N9" s="254">
        <v>12</v>
      </c>
      <c r="O9" s="254">
        <v>13</v>
      </c>
      <c r="P9" s="354">
        <v>14</v>
      </c>
      <c r="Q9" s="354">
        <v>15</v>
      </c>
      <c r="R9" s="354">
        <v>16</v>
      </c>
      <c r="S9" s="354">
        <v>17</v>
      </c>
      <c r="T9" s="354">
        <v>18</v>
      </c>
      <c r="U9" s="254">
        <v>19</v>
      </c>
      <c r="V9" s="254">
        <v>20</v>
      </c>
      <c r="W9" s="354">
        <v>21</v>
      </c>
      <c r="X9" s="353">
        <v>22</v>
      </c>
      <c r="Y9" s="353">
        <v>23</v>
      </c>
      <c r="Z9" s="353">
        <v>24</v>
      </c>
      <c r="AA9" s="353">
        <v>25</v>
      </c>
      <c r="AB9" s="254">
        <v>26</v>
      </c>
      <c r="AC9" s="254">
        <v>27</v>
      </c>
      <c r="AD9" s="353">
        <v>28</v>
      </c>
      <c r="AE9" s="353">
        <v>29</v>
      </c>
      <c r="AF9" s="353">
        <v>30</v>
      </c>
      <c r="AG9" s="353">
        <v>31</v>
      </c>
      <c r="AH9" s="253"/>
      <c r="AI9" s="362"/>
      <c r="AJ9" s="362"/>
      <c r="AK9" s="253"/>
      <c r="AL9" s="226">
        <f>31-8</f>
        <v>23</v>
      </c>
      <c r="AM9" s="225">
        <v>4</v>
      </c>
      <c r="AN9" s="243"/>
    </row>
    <row r="10" spans="1:40" x14ac:dyDescent="0.25">
      <c r="A10" s="252" t="s">
        <v>67</v>
      </c>
      <c r="B10" s="363"/>
      <c r="C10" s="259"/>
      <c r="D10" s="253"/>
      <c r="E10" s="3"/>
      <c r="F10" s="257">
        <v>1</v>
      </c>
      <c r="G10" s="254">
        <v>2</v>
      </c>
      <c r="H10" s="254">
        <v>3</v>
      </c>
      <c r="I10" s="353">
        <v>4</v>
      </c>
      <c r="J10" s="353">
        <v>5</v>
      </c>
      <c r="K10" s="353">
        <v>6</v>
      </c>
      <c r="L10" s="353">
        <v>7</v>
      </c>
      <c r="M10" s="353">
        <v>8</v>
      </c>
      <c r="N10" s="254">
        <v>9</v>
      </c>
      <c r="O10" s="254">
        <v>10</v>
      </c>
      <c r="P10" s="253">
        <v>11</v>
      </c>
      <c r="Q10" s="253">
        <v>12</v>
      </c>
      <c r="R10" s="253">
        <v>13</v>
      </c>
      <c r="S10" s="253">
        <v>14</v>
      </c>
      <c r="T10" s="253">
        <v>15</v>
      </c>
      <c r="U10" s="254">
        <v>16</v>
      </c>
      <c r="V10" s="254">
        <v>17</v>
      </c>
      <c r="W10" s="253">
        <v>18</v>
      </c>
      <c r="X10" s="253">
        <v>19</v>
      </c>
      <c r="Y10" s="253">
        <v>20</v>
      </c>
      <c r="Z10" s="253">
        <v>21</v>
      </c>
      <c r="AA10" s="253">
        <v>22</v>
      </c>
      <c r="AB10" s="254">
        <v>23</v>
      </c>
      <c r="AC10" s="254">
        <v>24</v>
      </c>
      <c r="AD10" s="253">
        <v>25</v>
      </c>
      <c r="AE10" s="253">
        <v>26</v>
      </c>
      <c r="AF10" s="253">
        <v>27</v>
      </c>
      <c r="AG10" s="253">
        <v>28</v>
      </c>
      <c r="AH10" s="253">
        <v>29</v>
      </c>
      <c r="AI10" s="254">
        <v>30</v>
      </c>
      <c r="AJ10" s="254">
        <v>31</v>
      </c>
      <c r="AK10" s="253"/>
      <c r="AL10" s="226">
        <v>20</v>
      </c>
      <c r="AM10" s="225">
        <v>15</v>
      </c>
      <c r="AN10" s="243"/>
    </row>
    <row r="11" spans="1:40" x14ac:dyDescent="0.25">
      <c r="A11" s="349" t="s">
        <v>68</v>
      </c>
      <c r="B11" s="253">
        <v>1</v>
      </c>
      <c r="C11" s="253">
        <v>2</v>
      </c>
      <c r="D11" s="253">
        <v>3</v>
      </c>
      <c r="E11" s="253">
        <v>4</v>
      </c>
      <c r="F11" s="253">
        <v>5</v>
      </c>
      <c r="G11" s="254">
        <v>6</v>
      </c>
      <c r="H11" s="254">
        <v>7</v>
      </c>
      <c r="I11" s="253">
        <v>8</v>
      </c>
      <c r="J11" s="253">
        <v>9</v>
      </c>
      <c r="K11" s="253">
        <v>10</v>
      </c>
      <c r="L11" s="253">
        <v>11</v>
      </c>
      <c r="M11" s="253">
        <v>12</v>
      </c>
      <c r="N11" s="254">
        <v>13</v>
      </c>
      <c r="O11" s="254">
        <v>14</v>
      </c>
      <c r="P11" s="253">
        <v>15</v>
      </c>
      <c r="Q11" s="253">
        <v>16</v>
      </c>
      <c r="R11" s="253">
        <v>17</v>
      </c>
      <c r="S11" s="253">
        <v>18</v>
      </c>
      <c r="T11" s="253">
        <v>19</v>
      </c>
      <c r="U11" s="254">
        <v>20</v>
      </c>
      <c r="V11" s="254">
        <v>21</v>
      </c>
      <c r="W11" s="257">
        <v>22</v>
      </c>
      <c r="X11" s="253">
        <v>23</v>
      </c>
      <c r="Y11" s="253">
        <v>24</v>
      </c>
      <c r="Z11" s="253">
        <v>25</v>
      </c>
      <c r="AA11" s="253">
        <v>26</v>
      </c>
      <c r="AB11" s="254">
        <v>27</v>
      </c>
      <c r="AC11" s="254">
        <v>28</v>
      </c>
      <c r="AD11" s="253">
        <v>29</v>
      </c>
      <c r="AE11" s="253">
        <v>30</v>
      </c>
      <c r="AF11" s="253"/>
      <c r="AG11" s="253"/>
      <c r="AH11" s="253"/>
      <c r="AI11" s="254"/>
      <c r="AJ11" s="254"/>
      <c r="AK11" s="253"/>
      <c r="AL11" s="226">
        <v>21</v>
      </c>
      <c r="AM11" s="225">
        <v>21</v>
      </c>
      <c r="AN11" s="243"/>
    </row>
    <row r="12" spans="1:40" x14ac:dyDescent="0.25">
      <c r="A12" s="252" t="s">
        <v>69</v>
      </c>
      <c r="B12" s="363"/>
      <c r="C12" s="3"/>
      <c r="D12" s="253">
        <v>1</v>
      </c>
      <c r="E12" s="253">
        <v>2</v>
      </c>
      <c r="F12" s="253">
        <v>3</v>
      </c>
      <c r="G12" s="254">
        <v>4</v>
      </c>
      <c r="H12" s="254">
        <v>5</v>
      </c>
      <c r="I12" s="253">
        <v>6</v>
      </c>
      <c r="J12" s="253">
        <v>7</v>
      </c>
      <c r="K12" s="253">
        <v>8</v>
      </c>
      <c r="L12" s="253">
        <v>9</v>
      </c>
      <c r="M12" s="253">
        <v>10</v>
      </c>
      <c r="N12" s="254">
        <v>11</v>
      </c>
      <c r="O12" s="254">
        <v>12</v>
      </c>
      <c r="P12" s="354">
        <v>13</v>
      </c>
      <c r="Q12" s="354">
        <v>14</v>
      </c>
      <c r="R12" s="354">
        <v>15</v>
      </c>
      <c r="S12" s="354">
        <v>16</v>
      </c>
      <c r="T12" s="354">
        <v>17</v>
      </c>
      <c r="U12" s="254">
        <v>18</v>
      </c>
      <c r="V12" s="254">
        <v>19</v>
      </c>
      <c r="W12" s="353">
        <v>20</v>
      </c>
      <c r="X12" s="353">
        <v>21</v>
      </c>
      <c r="Y12" s="353">
        <v>22</v>
      </c>
      <c r="Z12" s="353">
        <v>23</v>
      </c>
      <c r="AA12" s="353">
        <v>24</v>
      </c>
      <c r="AB12" s="254">
        <v>25</v>
      </c>
      <c r="AC12" s="254">
        <v>26</v>
      </c>
      <c r="AD12" s="253">
        <v>27</v>
      </c>
      <c r="AE12" s="253">
        <v>28</v>
      </c>
      <c r="AF12" s="253">
        <v>29</v>
      </c>
      <c r="AG12" s="253">
        <v>30</v>
      </c>
      <c r="AH12" s="253">
        <v>31</v>
      </c>
      <c r="AI12" s="254"/>
      <c r="AJ12" s="254"/>
      <c r="AK12" s="253"/>
      <c r="AL12" s="226">
        <f>31-8</f>
        <v>23</v>
      </c>
      <c r="AM12" s="225">
        <v>13</v>
      </c>
      <c r="AN12" s="243"/>
    </row>
    <row r="13" spans="1:40" x14ac:dyDescent="0.25">
      <c r="A13" s="252" t="s">
        <v>70</v>
      </c>
      <c r="B13" s="363"/>
      <c r="C13" s="364"/>
      <c r="D13" s="253"/>
      <c r="E13" s="253"/>
      <c r="F13" s="3"/>
      <c r="G13" s="254">
        <v>1</v>
      </c>
      <c r="H13" s="254">
        <v>2</v>
      </c>
      <c r="I13" s="253">
        <v>3</v>
      </c>
      <c r="J13" s="253">
        <v>4</v>
      </c>
      <c r="K13" s="253">
        <v>5</v>
      </c>
      <c r="L13" s="253">
        <v>6</v>
      </c>
      <c r="M13" s="253">
        <v>7</v>
      </c>
      <c r="N13" s="254">
        <v>8</v>
      </c>
      <c r="O13" s="254">
        <v>9</v>
      </c>
      <c r="P13" s="253">
        <v>10</v>
      </c>
      <c r="Q13" s="253">
        <v>11</v>
      </c>
      <c r="R13" s="253">
        <v>12</v>
      </c>
      <c r="S13" s="253">
        <v>13</v>
      </c>
      <c r="T13" s="253">
        <v>14</v>
      </c>
      <c r="U13" s="254">
        <v>15</v>
      </c>
      <c r="V13" s="254">
        <v>16</v>
      </c>
      <c r="W13" s="253">
        <v>17</v>
      </c>
      <c r="X13" s="253">
        <v>18</v>
      </c>
      <c r="Y13" s="253">
        <v>19</v>
      </c>
      <c r="Z13" s="253">
        <v>20</v>
      </c>
      <c r="AA13" s="253">
        <v>21</v>
      </c>
      <c r="AB13" s="254">
        <v>22</v>
      </c>
      <c r="AC13" s="254">
        <v>23</v>
      </c>
      <c r="AD13" s="253">
        <v>24</v>
      </c>
      <c r="AE13" s="253">
        <v>25</v>
      </c>
      <c r="AF13" s="253">
        <v>26</v>
      </c>
      <c r="AG13" s="253">
        <v>27</v>
      </c>
      <c r="AH13" s="253">
        <v>28</v>
      </c>
      <c r="AI13" s="254">
        <v>29</v>
      </c>
      <c r="AJ13" s="351">
        <v>30</v>
      </c>
      <c r="AK13" s="3"/>
      <c r="AL13" s="226">
        <v>20</v>
      </c>
      <c r="AM13" s="225">
        <v>20</v>
      </c>
      <c r="AN13" s="243"/>
    </row>
    <row r="14" spans="1:40" ht="15.75" thickBot="1" x14ac:dyDescent="0.3">
      <c r="A14" s="260" t="s">
        <v>71</v>
      </c>
      <c r="B14" s="221">
        <v>1</v>
      </c>
      <c r="C14" s="221">
        <v>2</v>
      </c>
      <c r="D14" s="221">
        <v>3</v>
      </c>
      <c r="E14" s="221">
        <v>4</v>
      </c>
      <c r="F14" s="221">
        <v>5</v>
      </c>
      <c r="G14" s="261">
        <v>6</v>
      </c>
      <c r="H14" s="261">
        <v>7</v>
      </c>
      <c r="I14" s="221">
        <v>8</v>
      </c>
      <c r="J14" s="221">
        <v>9</v>
      </c>
      <c r="K14" s="221">
        <v>10</v>
      </c>
      <c r="L14" s="221">
        <v>11</v>
      </c>
      <c r="M14" s="221">
        <v>12</v>
      </c>
      <c r="N14" s="261">
        <v>13</v>
      </c>
      <c r="O14" s="261">
        <v>14</v>
      </c>
      <c r="P14" s="221">
        <v>15</v>
      </c>
      <c r="Q14" s="221">
        <v>16</v>
      </c>
      <c r="R14" s="221">
        <v>17</v>
      </c>
      <c r="S14" s="221">
        <v>18</v>
      </c>
      <c r="T14" s="221">
        <v>19</v>
      </c>
      <c r="U14" s="261">
        <v>20</v>
      </c>
      <c r="V14" s="261">
        <v>21</v>
      </c>
      <c r="W14" s="355">
        <v>22</v>
      </c>
      <c r="X14" s="355">
        <v>23</v>
      </c>
      <c r="Y14" s="355">
        <v>24</v>
      </c>
      <c r="Z14" s="262">
        <v>25</v>
      </c>
      <c r="AA14" s="262">
        <v>26</v>
      </c>
      <c r="AB14" s="261">
        <v>27</v>
      </c>
      <c r="AC14" s="261">
        <v>28</v>
      </c>
      <c r="AD14" s="263">
        <v>29</v>
      </c>
      <c r="AE14" s="263">
        <v>30</v>
      </c>
      <c r="AF14" s="263">
        <v>31</v>
      </c>
      <c r="AG14" s="350"/>
      <c r="AH14" s="350"/>
      <c r="AI14" s="352"/>
      <c r="AJ14" s="352"/>
      <c r="AK14" s="356"/>
      <c r="AL14" s="226">
        <v>21</v>
      </c>
      <c r="AM14" s="225">
        <v>15</v>
      </c>
      <c r="AN14" s="243"/>
    </row>
    <row r="15" spans="1:40" ht="15.75" thickBot="1" x14ac:dyDescent="0.3">
      <c r="A15" s="264"/>
      <c r="B15" s="265"/>
      <c r="C15" s="265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8"/>
      <c r="AL15" s="227">
        <f>SUM(AL3:AL14)</f>
        <v>251</v>
      </c>
      <c r="AM15" s="228">
        <f>SUM(AM3:AM14)</f>
        <v>196</v>
      </c>
      <c r="AN15" s="243"/>
    </row>
    <row r="16" spans="1:40" ht="15.75" thickBot="1" x14ac:dyDescent="0.3">
      <c r="A16" s="264"/>
      <c r="B16" s="264"/>
      <c r="C16" s="264"/>
      <c r="D16" s="244"/>
      <c r="E16" s="244"/>
      <c r="F16" s="244"/>
      <c r="G16" s="24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9"/>
      <c r="X16" s="269"/>
      <c r="Y16" s="269"/>
      <c r="Z16" s="269"/>
      <c r="AA16" s="269"/>
      <c r="AB16" s="269"/>
      <c r="AC16" s="269"/>
      <c r="AD16" s="269"/>
      <c r="AE16" s="255"/>
      <c r="AF16" s="269"/>
      <c r="AG16" s="269"/>
      <c r="AH16" s="269"/>
      <c r="AI16" s="269"/>
      <c r="AJ16" s="269"/>
      <c r="AK16" s="269"/>
      <c r="AL16" s="269"/>
      <c r="AM16" s="269"/>
      <c r="AN16" s="243"/>
    </row>
    <row r="17" spans="1:40" x14ac:dyDescent="0.25">
      <c r="A17" s="217">
        <v>196</v>
      </c>
      <c r="B17" s="231"/>
      <c r="C17" s="401" t="s">
        <v>72</v>
      </c>
      <c r="D17" s="401"/>
      <c r="E17" s="401"/>
      <c r="F17" s="402"/>
      <c r="G17" s="24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43"/>
    </row>
    <row r="18" spans="1:40" x14ac:dyDescent="0.25">
      <c r="A18" s="218">
        <v>104</v>
      </c>
      <c r="B18" s="270"/>
      <c r="C18" s="403" t="s">
        <v>75</v>
      </c>
      <c r="D18" s="403"/>
      <c r="E18" s="403"/>
      <c r="F18" s="403"/>
      <c r="G18" s="24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9"/>
      <c r="X18" s="269"/>
      <c r="Y18" s="269"/>
      <c r="Z18" s="269"/>
      <c r="AA18" s="269"/>
      <c r="AB18" s="269"/>
      <c r="AC18" s="269"/>
      <c r="AD18" s="255"/>
      <c r="AE18" s="269"/>
      <c r="AF18" s="269"/>
      <c r="AG18" s="269"/>
      <c r="AH18" s="269"/>
      <c r="AI18" s="269"/>
      <c r="AJ18" s="269"/>
      <c r="AK18" s="269"/>
      <c r="AL18" s="269"/>
      <c r="AM18" s="269"/>
      <c r="AN18" s="243"/>
    </row>
    <row r="19" spans="1:40" x14ac:dyDescent="0.25">
      <c r="A19" s="218">
        <v>10</v>
      </c>
      <c r="B19" s="271"/>
      <c r="C19" s="403" t="s">
        <v>73</v>
      </c>
      <c r="D19" s="403"/>
      <c r="E19" s="403"/>
      <c r="F19" s="403"/>
      <c r="G19" s="244"/>
      <c r="H19" s="253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43"/>
    </row>
    <row r="20" spans="1:40" x14ac:dyDescent="0.25">
      <c r="A20" s="218">
        <v>25</v>
      </c>
      <c r="B20" s="282"/>
      <c r="C20" s="403" t="s">
        <v>74</v>
      </c>
      <c r="D20" s="403"/>
      <c r="E20" s="403"/>
      <c r="F20" s="403"/>
      <c r="G20" s="24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43"/>
    </row>
    <row r="21" spans="1:40" ht="15.75" thickBot="1" x14ac:dyDescent="0.3">
      <c r="A21" s="218">
        <v>30</v>
      </c>
      <c r="B21" s="272"/>
      <c r="C21" s="404" t="s">
        <v>76</v>
      </c>
      <c r="D21" s="404"/>
      <c r="E21" s="404"/>
      <c r="F21" s="405"/>
      <c r="G21" s="24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>
        <f>21+24+24+23+10</f>
        <v>102</v>
      </c>
      <c r="AI21" s="269"/>
      <c r="AJ21" s="269"/>
      <c r="AK21" s="269"/>
      <c r="AL21" s="269"/>
      <c r="AM21" s="269"/>
      <c r="AN21" s="243"/>
    </row>
    <row r="22" spans="1:40" ht="15.75" thickBot="1" x14ac:dyDescent="0.3">
      <c r="A22" s="229">
        <f>SUM(A17:A21)</f>
        <v>365</v>
      </c>
      <c r="B22" s="244"/>
      <c r="C22" s="244"/>
      <c r="D22" s="244"/>
      <c r="E22" s="244"/>
      <c r="F22" s="244"/>
      <c r="G22" s="24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43"/>
    </row>
    <row r="23" spans="1:40" x14ac:dyDescent="0.25">
      <c r="A23" s="273"/>
      <c r="B23" s="273"/>
      <c r="C23" s="273"/>
      <c r="D23" s="273"/>
      <c r="E23" s="273"/>
      <c r="F23" s="273"/>
      <c r="G23" s="24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43"/>
    </row>
  </sheetData>
  <mergeCells count="5">
    <mergeCell ref="C17:F17"/>
    <mergeCell ref="C18:F18"/>
    <mergeCell ref="C19:F19"/>
    <mergeCell ref="C20:F20"/>
    <mergeCell ref="C21:F21"/>
  </mergeCells>
  <conditionalFormatting sqref="B4:B5">
    <cfRule type="containsBlanks" dxfId="10" priority="22">
      <formula>LEN(TRIM(B4))=0</formula>
    </cfRule>
  </conditionalFormatting>
  <conditionalFormatting sqref="B7:B8">
    <cfRule type="containsBlanks" dxfId="9" priority="8">
      <formula>LEN(TRIM(B7))=0</formula>
    </cfRule>
  </conditionalFormatting>
  <conditionalFormatting sqref="B3:C3">
    <cfRule type="containsBlanks" dxfId="8" priority="15">
      <formula>LEN(TRIM(B3))=0</formula>
    </cfRule>
  </conditionalFormatting>
  <conditionalFormatting sqref="C4:V4 AB4:AK4 C5:AK5 B6:O6 U6:V6 C7 E7:AF7 AI7:AK8 C9:H9 N9:O9 U9:V9 AB9:AC9 C10:D10 G10:H10 N10:AK10 B11:V11 X11:AK11 D12:O12 U12:V12 AB12:AK12 C13:E13 G13:AJ13 B14:V14 AB14:AC14 AG14:AK14">
    <cfRule type="containsBlanks" dxfId="7" priority="26">
      <formula>LEN(TRIM(B4))=0</formula>
    </cfRule>
  </conditionalFormatting>
  <conditionalFormatting sqref="D8:O8">
    <cfRule type="containsBlanks" dxfId="6" priority="4">
      <formula>LEN(TRIM(D8))=0</formula>
    </cfRule>
  </conditionalFormatting>
  <conditionalFormatting sqref="G3:AK3">
    <cfRule type="containsBlanks" dxfId="5" priority="10">
      <formula>LEN(TRIM(G3))=0</formula>
    </cfRule>
  </conditionalFormatting>
  <conditionalFormatting sqref="H19">
    <cfRule type="containsBlanks" dxfId="4" priority="16">
      <formula>LEN(TRIM(H19))=0</formula>
    </cfRule>
  </conditionalFormatting>
  <conditionalFormatting sqref="AB6:AK6 Q8:AH8">
    <cfRule type="containsBlanks" dxfId="3" priority="25">
      <formula>LEN(TRIM(Q6))=0</formula>
    </cfRule>
  </conditionalFormatting>
  <conditionalFormatting sqref="AD18">
    <cfRule type="containsBlanks" dxfId="2" priority="17">
      <formula>LEN(TRIM(AD18))=0</formula>
    </cfRule>
  </conditionalFormatting>
  <conditionalFormatting sqref="AE16">
    <cfRule type="containsBlanks" dxfId="1" priority="18">
      <formula>LEN(TRIM(AE16))=0</formula>
    </cfRule>
  </conditionalFormatting>
  <conditionalFormatting sqref="AH9:AK9 B10:B14">
    <cfRule type="containsBlanks" dxfId="0" priority="21">
      <formula>LEN(TRIM(B9))=0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E4F5-5CB1-4390-B1B0-F8EE6D9F5327}">
  <sheetPr codeName="Feuil1"/>
  <dimension ref="A1:U36"/>
  <sheetViews>
    <sheetView showGridLines="0" zoomScaleNormal="100" workbookViewId="0">
      <selection activeCell="V40" sqref="V40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141" customWidth="1"/>
    <col min="3" max="8" width="7.140625" style="4" customWidth="1"/>
    <col min="9" max="9" width="9.7109375" style="3" bestFit="1" customWidth="1"/>
    <col min="10" max="10" width="10.28515625" style="60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4" style="4" customWidth="1"/>
    <col min="18" max="18" width="14.28515625" style="4" customWidth="1"/>
    <col min="19" max="16384" width="10.85546875" style="3"/>
  </cols>
  <sheetData>
    <row r="1" spans="1:19" ht="30.6" customHeight="1" thickBot="1" x14ac:dyDescent="0.3">
      <c r="A1" s="418" t="s">
        <v>103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101</v>
      </c>
      <c r="Q1" s="411" t="s">
        <v>31</v>
      </c>
      <c r="R1" s="411" t="s">
        <v>11</v>
      </c>
    </row>
    <row r="2" spans="1:19" ht="30.6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9" x14ac:dyDescent="0.25">
      <c r="A3" s="301" t="s">
        <v>50</v>
      </c>
      <c r="B3" s="283">
        <v>45658</v>
      </c>
      <c r="C3" s="284"/>
      <c r="D3" s="285"/>
      <c r="E3" s="285"/>
      <c r="F3" s="286"/>
      <c r="G3" s="285"/>
      <c r="H3" s="285"/>
      <c r="I3" s="287"/>
      <c r="J3" s="288"/>
      <c r="K3" s="287"/>
      <c r="L3" s="289"/>
      <c r="M3" s="290" t="str">
        <f>IF(SUM((D3-C3),(F3-E3),(H3-G3))=0,IF(I3=1,'Récap. annuel'!$C$14,"-"),SUM((D3-C3),(F3-E3),(H3-G3)))</f>
        <v>-</v>
      </c>
      <c r="N3" s="290" t="str">
        <f t="shared" ref="N3:N33" si="0">IF(SUM((D3-C3),(F3-E3))=0,"-",SUM((D3-C3),(F3-E3)))</f>
        <v>-</v>
      </c>
      <c r="O3" s="290" t="str">
        <f>IF(I3=1,'Récap. annuel'!$C$14,IF('Jan25'!H3-'Jan25'!G3=0,"-",'Jan25'!H3-'Jan25'!G3))</f>
        <v>-</v>
      </c>
      <c r="P3" s="290" t="str">
        <f>IF(K3=1,'Récap. annuel'!$C$14,IF('Jan25'!L3=1,'Récap. annuel'!$C$14/2,"-"))</f>
        <v>-</v>
      </c>
      <c r="Q3" s="291" t="s">
        <v>40</v>
      </c>
      <c r="R3" s="292" t="s">
        <v>40</v>
      </c>
    </row>
    <row r="4" spans="1:19" x14ac:dyDescent="0.25">
      <c r="A4" s="300" t="s">
        <v>51</v>
      </c>
      <c r="B4" s="293">
        <v>45659</v>
      </c>
      <c r="C4" s="294"/>
      <c r="D4" s="295"/>
      <c r="E4" s="295"/>
      <c r="F4" s="295"/>
      <c r="G4" s="295"/>
      <c r="H4" s="295"/>
      <c r="I4" s="296"/>
      <c r="J4" s="297"/>
      <c r="K4" s="296"/>
      <c r="L4" s="298"/>
      <c r="M4" s="290" t="str">
        <f>IF(SUM((D4-C4),(F4-E4),(H4-G4))=0,IF(I4=1,'Récap. annuel'!$C$14,"-"),SUM((D4-C4),(F4-E4),(H4-G4)))</f>
        <v>-</v>
      </c>
      <c r="N4" s="290" t="str">
        <f t="shared" si="0"/>
        <v>-</v>
      </c>
      <c r="O4" s="290" t="str">
        <f>IF(I4=1,'Récap. annuel'!$C$14,IF('Jan25'!H4-'Jan25'!G4=0,"-",'Jan25'!H4-'Jan25'!G4))</f>
        <v>-</v>
      </c>
      <c r="P4" s="290" t="str">
        <f>IF(K4=1,'Récap. annuel'!$C$14,IF('Jan25'!L4=1,'Récap. annuel'!$C$14/2,"-"))</f>
        <v>-</v>
      </c>
      <c r="Q4" s="290" t="s">
        <v>40</v>
      </c>
      <c r="R4" s="299" t="s">
        <v>40</v>
      </c>
    </row>
    <row r="5" spans="1:19" x14ac:dyDescent="0.25">
      <c r="A5" s="100" t="s">
        <v>52</v>
      </c>
      <c r="B5" s="142">
        <v>45660</v>
      </c>
      <c r="C5" s="151"/>
      <c r="D5" s="145"/>
      <c r="E5" s="145"/>
      <c r="F5" s="145"/>
      <c r="G5" s="145"/>
      <c r="H5" s="145"/>
      <c r="I5" s="146"/>
      <c r="J5" s="146"/>
      <c r="K5" s="146"/>
      <c r="L5" s="147"/>
      <c r="M5" s="29" t="str">
        <f>IF(SUM((D5-C5),(F5-E5),(H5-G5))=0,IF(I5=1,'Récap. annuel'!$C$14,"-"),SUM((D5-C5),(F5-E5),(H5-G5)))</f>
        <v>-</v>
      </c>
      <c r="N5" s="305" t="str">
        <f t="shared" si="0"/>
        <v>-</v>
      </c>
      <c r="O5" s="305" t="str">
        <f>IF(I5=1,'Récap. annuel'!$C$14,IF('Jan25'!H5-'Jan25'!G5=0,"-",'Jan25'!H5-'Jan25'!G5))</f>
        <v>-</v>
      </c>
      <c r="P5" s="305" t="str">
        <f>IF(K5=1,'Récap. annuel'!$C$14,IF('Jan25'!L5=1,'Récap. annuel'!$C$14/2,"-"))</f>
        <v>-</v>
      </c>
      <c r="Q5" s="25" t="s">
        <v>40</v>
      </c>
      <c r="R5" s="159" t="s">
        <v>40</v>
      </c>
    </row>
    <row r="6" spans="1:19" x14ac:dyDescent="0.25">
      <c r="A6" s="366" t="s">
        <v>46</v>
      </c>
      <c r="B6" s="371">
        <v>45661</v>
      </c>
      <c r="C6" s="37"/>
      <c r="D6" s="37"/>
      <c r="E6" s="37"/>
      <c r="F6" s="37"/>
      <c r="G6" s="54"/>
      <c r="H6" s="54"/>
      <c r="I6" s="54"/>
      <c r="J6" s="56"/>
      <c r="K6" s="39"/>
      <c r="L6" s="39"/>
      <c r="M6" s="39" t="str">
        <f>IF(SUM((D6-C6),(F6-E6),(H6-G6))=0,IF(I6=1,'Récap. annuel'!$C$14,"-"),SUM((D6-C6),(F6-E6),(H6-G6)))</f>
        <v>-</v>
      </c>
      <c r="N6" s="39" t="str">
        <f t="shared" si="0"/>
        <v>-</v>
      </c>
      <c r="O6" s="39" t="str">
        <f>IF(I6=1,'Récap. annuel'!$C$14,IF('Jan25'!H6-'Jan25'!G6=0,"-",'Jan25'!H6-'Jan25'!G6))</f>
        <v>-</v>
      </c>
      <c r="P6" s="161" t="str">
        <f>IF(K6=1,'Récap. annuel'!$C$14,IF('Jan25'!L6=1,'Récap. annuel'!$C$14/2,"-"))</f>
        <v>-</v>
      </c>
      <c r="Q6" s="36" t="s">
        <v>40</v>
      </c>
      <c r="R6" s="37" t="s">
        <v>40</v>
      </c>
    </row>
    <row r="7" spans="1:19" x14ac:dyDescent="0.25">
      <c r="A7" s="366" t="s">
        <v>47</v>
      </c>
      <c r="B7" s="371">
        <v>45662</v>
      </c>
      <c r="C7" s="37"/>
      <c r="D7" s="37"/>
      <c r="E7" s="37"/>
      <c r="F7" s="37"/>
      <c r="G7" s="54"/>
      <c r="H7" s="54"/>
      <c r="I7" s="54"/>
      <c r="J7" s="56"/>
      <c r="K7" s="39"/>
      <c r="L7" s="39"/>
      <c r="M7" s="39" t="str">
        <f>IF(SUM((D7-C7),(F7-E7),(H7-G7))=0,IF(I7=1,'Récap. annuel'!$C$14,"-"),SUM((D7-C7),(F7-E7),(H7-G7)))</f>
        <v>-</v>
      </c>
      <c r="N7" s="39" t="str">
        <f t="shared" si="0"/>
        <v>-</v>
      </c>
      <c r="O7" s="39" t="str">
        <f>IF(I7=1,'Récap. annuel'!$C$14,IF('Jan25'!H7-'Jan25'!G7=0,"-",'Jan25'!H7-'Jan25'!G7))</f>
        <v>-</v>
      </c>
      <c r="P7" s="161" t="str">
        <f>IF(K7=1,'Récap. annuel'!$C$14,IF('Jan25'!L7=1,'Récap. annuel'!$C$14/2,"-"))</f>
        <v>-</v>
      </c>
      <c r="Q7" s="36" t="s">
        <v>40</v>
      </c>
      <c r="R7" s="37" t="s">
        <v>40</v>
      </c>
    </row>
    <row r="8" spans="1:19" x14ac:dyDescent="0.25">
      <c r="A8" s="100" t="s">
        <v>48</v>
      </c>
      <c r="B8" s="10">
        <v>45663</v>
      </c>
      <c r="C8" s="23"/>
      <c r="D8" s="24"/>
      <c r="E8" s="24"/>
      <c r="F8" s="24"/>
      <c r="G8" s="24"/>
      <c r="H8" s="24"/>
      <c r="I8" s="48"/>
      <c r="J8" s="49"/>
      <c r="K8" s="48"/>
      <c r="L8" s="50"/>
      <c r="M8" s="29" t="str">
        <f>IF(SUM((D8-C8),(F8-E8),(H8-G8))=0,IF(I8=1,'Récap. annuel'!$C$14,"-"),SUM((D8-C8),(F8-E8),(H8-G8)))</f>
        <v>-</v>
      </c>
      <c r="N8" s="304" t="str">
        <f t="shared" si="0"/>
        <v>-</v>
      </c>
      <c r="O8" s="304" t="str">
        <f>IF(I8=1,'Récap. annuel'!$C$14,IF('Jan25'!H8-'Jan25'!G8=0,"-",'Jan25'!H8-'Jan25'!G8))</f>
        <v>-</v>
      </c>
      <c r="P8" s="304" t="str">
        <f>IF(K8=1,'Récap. annuel'!$C$14,IF('Jan25'!L8=1,'Récap. annuel'!$C$14/2,"-"))</f>
        <v>-</v>
      </c>
      <c r="Q8" s="25">
        <f>IF(OR(A8="sam.",A8="dim."),"-",'Récap. annuel'!$C$14)</f>
        <v>0.34583333333333338</v>
      </c>
      <c r="R8" s="25">
        <f>IF(OR(A8="sam.",A8="dim."),"-",'Récap. annuel'!$C$16)</f>
        <v>0.39876700680272109</v>
      </c>
    </row>
    <row r="9" spans="1:19" x14ac:dyDescent="0.25">
      <c r="A9" s="99" t="s">
        <v>49</v>
      </c>
      <c r="B9" s="6">
        <v>45664</v>
      </c>
      <c r="C9" s="21"/>
      <c r="D9" s="22"/>
      <c r="E9" s="22"/>
      <c r="F9" s="22"/>
      <c r="G9" s="22"/>
      <c r="H9" s="22"/>
      <c r="I9" s="51"/>
      <c r="J9" s="52"/>
      <c r="K9" s="51"/>
      <c r="L9" s="53"/>
      <c r="M9" s="25" t="str">
        <f>IF(SUM((D9-C9),(F9-E9),(H9-G9))=0,IF(I9=1,'Récap. annuel'!$C$14,"-"),SUM((D9-C9),(F9-E9),(H9-G9)))</f>
        <v>-</v>
      </c>
      <c r="N9" s="302" t="str">
        <f t="shared" si="0"/>
        <v>-</v>
      </c>
      <c r="O9" s="302" t="str">
        <f>IF(I9=1,'Récap. annuel'!$C$14,IF('Jan25'!H9-'Jan25'!G9=0,"-",'Jan25'!H9-'Jan25'!G9))</f>
        <v>-</v>
      </c>
      <c r="P9" s="302" t="str">
        <f>IF(K9=1,'Récap. annuel'!$C$14,IF('Jan25'!L9=1,'Récap. annuel'!$C$14/2,"-"))</f>
        <v>-</v>
      </c>
      <c r="Q9" s="30">
        <f>IF(OR(A8="sam.",A8="dim."),"-",'Récap. annuel'!$C$14)</f>
        <v>0.34583333333333338</v>
      </c>
      <c r="R9" s="30">
        <f>IF(OR(A9="sam.",A9="dim."),"-",'Récap. annuel'!$C$16)</f>
        <v>0.39876700680272109</v>
      </c>
    </row>
    <row r="10" spans="1:19" x14ac:dyDescent="0.25">
      <c r="A10" s="100" t="s">
        <v>50</v>
      </c>
      <c r="B10" s="10">
        <v>45665</v>
      </c>
      <c r="C10" s="23"/>
      <c r="D10" s="24"/>
      <c r="E10" s="24"/>
      <c r="F10" s="24"/>
      <c r="G10" s="24"/>
      <c r="H10" s="24"/>
      <c r="I10" s="48"/>
      <c r="J10" s="49"/>
      <c r="K10" s="48"/>
      <c r="L10" s="50"/>
      <c r="M10" s="29" t="str">
        <f>IF(SUM((D10-C10),(F10-E10),(H10-G10))=0,IF(I10=1,'Récap. annuel'!$C$14,"-"),SUM((D10-C10),(F10-E10),(H10-G10)))</f>
        <v>-</v>
      </c>
      <c r="N10" s="304" t="str">
        <f t="shared" si="0"/>
        <v>-</v>
      </c>
      <c r="O10" s="304" t="str">
        <f>IF(I10=1,'Récap. annuel'!$C$14,IF('Jan25'!H10-'Jan25'!G10=0,"-",'Jan25'!H10-'Jan25'!G10))</f>
        <v>-</v>
      </c>
      <c r="P10" s="304" t="str">
        <f>IF(K10=1,'Récap. annuel'!$C$14,IF('Jan25'!L10=1,'Récap. annuel'!$C$14/2,"-"))</f>
        <v>-</v>
      </c>
      <c r="Q10" s="25">
        <f>IF(OR(A10="sam.",A10="dim."),"-",'Récap. annuel'!$C$14)</f>
        <v>0.34583333333333338</v>
      </c>
      <c r="R10" s="25">
        <f>IF(OR(A10="sam.",A10="dim."),"-",'Récap. annuel'!$C$16)</f>
        <v>0.39876700680272109</v>
      </c>
    </row>
    <row r="11" spans="1:19" x14ac:dyDescent="0.25">
      <c r="A11" s="99" t="s">
        <v>51</v>
      </c>
      <c r="B11" s="6">
        <v>45666</v>
      </c>
      <c r="C11" s="21"/>
      <c r="D11" s="22"/>
      <c r="E11" s="22"/>
      <c r="F11" s="22"/>
      <c r="G11" s="22"/>
      <c r="H11" s="22"/>
      <c r="I11" s="51"/>
      <c r="J11" s="52"/>
      <c r="K11" s="51"/>
      <c r="L11" s="53"/>
      <c r="M11" s="25" t="str">
        <f>IF(SUM((D11-C11),(F11-E11),(H11-G11))=0,IF(I11=1,'Récap. annuel'!$C$14,"-"),SUM((D11-C11),(F11-E11),(H11-G11)))</f>
        <v>-</v>
      </c>
      <c r="N11" s="302" t="str">
        <f t="shared" si="0"/>
        <v>-</v>
      </c>
      <c r="O11" s="302" t="str">
        <f>IF(I11=1,'Récap. annuel'!$C$14,IF('Jan25'!H11-'Jan25'!G11=0,"-",'Jan25'!H11-'Jan25'!G11))</f>
        <v>-</v>
      </c>
      <c r="P11" s="302" t="str">
        <f>IF(K11=1,'Récap. annuel'!$C$14,IF('Jan25'!L11=1,'Récap. annuel'!$C$14/2,"-"))</f>
        <v>-</v>
      </c>
      <c r="Q11" s="30">
        <f>IF(OR(A11="sam.",A11="dim."),"-",'Récap. annuel'!$C$14)</f>
        <v>0.34583333333333338</v>
      </c>
      <c r="R11" s="30">
        <f>IF(OR(A11="sam.",A11="dim."),"-",'Récap. annuel'!$C$16)</f>
        <v>0.39876700680272109</v>
      </c>
      <c r="S11" s="311"/>
    </row>
    <row r="12" spans="1:19" x14ac:dyDescent="0.25">
      <c r="A12" s="100" t="s">
        <v>52</v>
      </c>
      <c r="B12" s="10">
        <v>45667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4" t="str">
        <f t="shared" si="0"/>
        <v>-</v>
      </c>
      <c r="O12" s="304" t="str">
        <f>IF(I12=1,'Récap. annuel'!$C$14,IF('Jan25'!H12-'Jan25'!G12=0,"-",'Jan25'!H12-'Jan25'!G12))</f>
        <v>-</v>
      </c>
      <c r="P12" s="304" t="str">
        <f>IF(K12=1,'Récap. annuel'!$C$14,IF('Jan25'!L12=1,'Récap. annuel'!$C$14/2,"-"))</f>
        <v>-</v>
      </c>
      <c r="Q12" s="25">
        <f>IF(OR(A12="sam.",A12="dim."),"-",'Récap. annuel'!$C$14)</f>
        <v>0.34583333333333338</v>
      </c>
      <c r="R12" s="25">
        <f>IF(OR(A12="sam.",A12="dim."),"-",'Récap. annuel'!$C$16)</f>
        <v>0.39876700680272109</v>
      </c>
    </row>
    <row r="13" spans="1:19" x14ac:dyDescent="0.25">
      <c r="A13" s="366" t="s">
        <v>46</v>
      </c>
      <c r="B13" s="371">
        <v>45668</v>
      </c>
      <c r="C13" s="37"/>
      <c r="D13" s="37"/>
      <c r="E13" s="37"/>
      <c r="F13" s="37"/>
      <c r="G13" s="37"/>
      <c r="H13" s="37"/>
      <c r="I13" s="37"/>
      <c r="J13" s="37"/>
      <c r="K13" s="37"/>
      <c r="L13" s="367"/>
      <c r="M13" s="368" t="str">
        <f>IF(SUM((D13-C13),(F13-E13),(H13-G13))=0,IF(I13=1,'Récap. annuel'!$C$14,"-"),SUM((D13-C13),(F13-E13),(H13-G13)))</f>
        <v>-</v>
      </c>
      <c r="N13" s="95" t="str">
        <f t="shared" si="0"/>
        <v>-</v>
      </c>
      <c r="O13" s="37" t="str">
        <f>IF(I13=1,'Récap. annuel'!$C$14,IF('Jan25'!H13-'Jan25'!G13=0,"-",'Jan25'!H13-'Jan25'!G13))</f>
        <v>-</v>
      </c>
      <c r="P13" s="37" t="str">
        <f>IF(K13=1,'Récap. annuel'!$C$14,IF('Jan25'!L13=1,'Récap. annuel'!$C$14/2,"-"))</f>
        <v>-</v>
      </c>
      <c r="Q13" s="37" t="str">
        <f>IF(OR(A13="sam.",A13="dim."),"-",'Récap. annuel'!$C$14)</f>
        <v>-</v>
      </c>
      <c r="R13" s="37" t="str">
        <f>IF(OR(A13="sam.",A13="dim."),"-",'Récap. annuel'!$C$16)</f>
        <v>-</v>
      </c>
    </row>
    <row r="14" spans="1:19" x14ac:dyDescent="0.25">
      <c r="A14" s="366" t="s">
        <v>47</v>
      </c>
      <c r="B14" s="371">
        <v>45669</v>
      </c>
      <c r="C14" s="37"/>
      <c r="D14" s="37"/>
      <c r="E14" s="37"/>
      <c r="F14" s="37"/>
      <c r="G14" s="37"/>
      <c r="H14" s="37"/>
      <c r="I14" s="37"/>
      <c r="J14" s="37"/>
      <c r="K14" s="37"/>
      <c r="L14" s="367"/>
      <c r="M14" s="368" t="str">
        <f>IF(SUM((D14-C14),(F14-E14),(H14-G14))=0,IF(I14=1,'Récap. annuel'!$C$14,"-"),SUM((D14-C14),(F14-E14),(H14-G14)))</f>
        <v>-</v>
      </c>
      <c r="N14" s="95" t="str">
        <f t="shared" si="0"/>
        <v>-</v>
      </c>
      <c r="O14" s="37" t="str">
        <f>IF(I14=1,'Récap. annuel'!$C$14,IF('Jan25'!H14-'Jan25'!G14=0,"-",'Jan25'!H14-'Jan25'!G14))</f>
        <v>-</v>
      </c>
      <c r="P14" s="37" t="str">
        <f>IF(K14=1,'Récap. annuel'!$C$14,IF('Jan25'!L14=1,'Récap. annuel'!$C$14/2,"-"))</f>
        <v>-</v>
      </c>
      <c r="Q14" s="37" t="str">
        <f>IF(OR(A14="sam.",A14="dim."),"-",'Récap. annuel'!$C$14)</f>
        <v>-</v>
      </c>
      <c r="R14" s="37" t="str">
        <f>IF(OR(A14="sam.",A14="dim."),"-",'Récap. annuel'!$C$16)</f>
        <v>-</v>
      </c>
    </row>
    <row r="15" spans="1:19" x14ac:dyDescent="0.25">
      <c r="A15" s="100" t="s">
        <v>48</v>
      </c>
      <c r="B15" s="10">
        <v>45670</v>
      </c>
      <c r="C15" s="23"/>
      <c r="D15" s="24"/>
      <c r="E15" s="24"/>
      <c r="F15" s="24"/>
      <c r="G15" s="24"/>
      <c r="H15" s="24"/>
      <c r="I15" s="48"/>
      <c r="J15" s="49"/>
      <c r="K15" s="48"/>
      <c r="L15" s="50"/>
      <c r="M15" s="29" t="str">
        <f>IF(SUM((D15-C15),(F15-E15),(H15-G15))=0,IF(I15=1,'Récap. annuel'!$C$14,"-"),SUM((D15-C15),(F15-E15),(H15-G15)))</f>
        <v>-</v>
      </c>
      <c r="N15" s="304" t="str">
        <f t="shared" si="0"/>
        <v>-</v>
      </c>
      <c r="O15" s="304" t="str">
        <f>IF(I15=1,'Récap. annuel'!$C$14,IF('Jan25'!H15-'Jan25'!G15=0,"-",'Jan25'!H15-'Jan25'!G15))</f>
        <v>-</v>
      </c>
      <c r="P15" s="304" t="str">
        <f>IF(K15=1,'Récap. annuel'!$C$14,IF('Jan25'!L15=1,'Récap. annuel'!$C$14/2,"-"))</f>
        <v>-</v>
      </c>
      <c r="Q15" s="25">
        <f>IF(OR(A15="sam.",A15="dim."),"-",'Récap. annuel'!$C$14)</f>
        <v>0.34583333333333338</v>
      </c>
      <c r="R15" s="25">
        <f>IF(OR(A15="sam.",A15="dim."),"-",'Récap. annuel'!$C$16)</f>
        <v>0.39876700680272109</v>
      </c>
    </row>
    <row r="16" spans="1:19" x14ac:dyDescent="0.25">
      <c r="A16" s="99" t="s">
        <v>49</v>
      </c>
      <c r="B16" s="6">
        <v>45671</v>
      </c>
      <c r="C16" s="21"/>
      <c r="D16" s="22"/>
      <c r="E16" s="22"/>
      <c r="F16" s="22"/>
      <c r="G16" s="22"/>
      <c r="H16" s="22"/>
      <c r="I16" s="51"/>
      <c r="J16" s="52"/>
      <c r="K16" s="51"/>
      <c r="L16" s="53"/>
      <c r="M16" s="25" t="str">
        <f>IF(SUM((D16-C16),(F16-E16),(H16-G16))=0,IF(I16=1,'Récap. annuel'!$C$14,"-"),SUM((D16-C16),(F16-E16),(H16-G16)))</f>
        <v>-</v>
      </c>
      <c r="N16" s="28" t="str">
        <f t="shared" si="0"/>
        <v>-</v>
      </c>
      <c r="O16" s="28" t="str">
        <f>IF(I16=1,'Récap. annuel'!$C$14,IF('Jan25'!H16-'Jan25'!G16=0,"-",'Jan25'!H16-'Jan25'!G16))</f>
        <v>-</v>
      </c>
      <c r="P16" s="28" t="str">
        <f>IF(K16=1,'Récap. annuel'!$C$14,IF('Jan25'!L16=1,'Récap. annuel'!$C$14/2,"-"))</f>
        <v>-</v>
      </c>
      <c r="Q16" s="30">
        <f>IF(OR(A16="sam.",A16="dim."),"-",'Récap. annuel'!$C$14)</f>
        <v>0.34583333333333338</v>
      </c>
      <c r="R16" s="160">
        <f>IF(OR(A16="sam.",A16="dim."),"-",'Récap. annuel'!$C$16)</f>
        <v>0.39876700680272109</v>
      </c>
    </row>
    <row r="17" spans="1:21" x14ac:dyDescent="0.25">
      <c r="A17" s="100" t="s">
        <v>50</v>
      </c>
      <c r="B17" s="10">
        <v>45672</v>
      </c>
      <c r="C17" s="23"/>
      <c r="D17" s="24"/>
      <c r="E17" s="24"/>
      <c r="F17" s="24"/>
      <c r="G17" s="24"/>
      <c r="H17" s="24"/>
      <c r="I17" s="48"/>
      <c r="J17" s="49"/>
      <c r="K17" s="48"/>
      <c r="L17" s="50"/>
      <c r="M17" s="29" t="str">
        <f>IF(SUM((D17-C17),(F17-E17),(H17-G17))=0,IF(I17=1,'Récap. annuel'!$C$14,"-"),SUM((D17-C17),(F17-E17),(H17-G17)))</f>
        <v>-</v>
      </c>
      <c r="N17" s="304" t="str">
        <f t="shared" si="0"/>
        <v>-</v>
      </c>
      <c r="O17" s="304" t="str">
        <f>IF(I17=1,'Récap. annuel'!$C$14,IF('Jan25'!H17-'Jan25'!G17=0,"-",'Jan25'!H17-'Jan25'!G17))</f>
        <v>-</v>
      </c>
      <c r="P17" s="304" t="str">
        <f>IF(K17=1,'Récap. annuel'!$C$14,IF('Jan25'!L17=1,'Récap. annuel'!$C$14/2,"-"))</f>
        <v>-</v>
      </c>
      <c r="Q17" s="25">
        <f>IF(OR(A17="sam.",A17="dim."),"-",'Récap. annuel'!$C$14)</f>
        <v>0.34583333333333338</v>
      </c>
      <c r="R17" s="25">
        <f>IF(OR(A17="sam.",A17="dim."),"-",'Récap. annuel'!$C$16)</f>
        <v>0.39876700680272109</v>
      </c>
    </row>
    <row r="18" spans="1:21" x14ac:dyDescent="0.25">
      <c r="A18" s="99" t="s">
        <v>51</v>
      </c>
      <c r="B18" s="6">
        <v>45673</v>
      </c>
      <c r="C18" s="21"/>
      <c r="D18" s="22"/>
      <c r="E18" s="22"/>
      <c r="F18" s="22"/>
      <c r="G18" s="22"/>
      <c r="H18" s="22"/>
      <c r="I18" s="51"/>
      <c r="J18" s="52"/>
      <c r="K18" s="51"/>
      <c r="L18" s="53"/>
      <c r="M18" s="25" t="str">
        <f>IF(SUM((D18-C18),(F18-E18),(H18-G18))=0,IF(I18=1,'Récap. annuel'!$C$14,"-"),SUM((D18-C18),(F18-E18),(H18-G18)))</f>
        <v>-</v>
      </c>
      <c r="N18" s="28" t="str">
        <f>IF(SUM((D18-C18),(F18-E18))=0,"-",SUM((D18-C18),(F18-E18)))</f>
        <v>-</v>
      </c>
      <c r="O18" s="28" t="str">
        <f>IF(I18=1,'Récap. annuel'!$C$14,IF('Jan25'!H18-'Jan25'!G18=0,"-",'Jan25'!H18-'Jan25'!G18))</f>
        <v>-</v>
      </c>
      <c r="P18" s="28" t="str">
        <f>IF(K18=1,'Récap. annuel'!$C$14,IF('Jan25'!L18=1,'Récap. annuel'!$C$14/2,"-"))</f>
        <v>-</v>
      </c>
      <c r="Q18" s="30">
        <f>IF(OR(A18="sam.",A18="dim."),"-",'Récap. annuel'!$C$14)</f>
        <v>0.34583333333333338</v>
      </c>
      <c r="R18" s="160">
        <f>IF(OR(A18="sam.",A18="dim."),"-",'Récap. annuel'!$C$16)</f>
        <v>0.39876700680272109</v>
      </c>
    </row>
    <row r="19" spans="1:21" x14ac:dyDescent="0.25">
      <c r="A19" s="100" t="s">
        <v>52</v>
      </c>
      <c r="B19" s="142">
        <v>45674</v>
      </c>
      <c r="C19" s="23"/>
      <c r="D19" s="24"/>
      <c r="E19" s="24"/>
      <c r="F19" s="24"/>
      <c r="G19" s="24"/>
      <c r="H19" s="24"/>
      <c r="I19" s="48"/>
      <c r="J19" s="49"/>
      <c r="K19" s="48"/>
      <c r="L19" s="50"/>
      <c r="M19" s="29" t="str">
        <f>IF(SUM((D19-C19),(F19-E19),(H19-G19))=0,IF(I19=1,'Récap. annuel'!$C$14,"-"),SUM((D19-C19),(F19-E19),(H19-G19)))</f>
        <v>-</v>
      </c>
      <c r="N19" s="305" t="str">
        <f t="shared" si="0"/>
        <v>-</v>
      </c>
      <c r="O19" s="305" t="str">
        <f>IF(I19=1,'Récap. annuel'!$C$14,IF('Jan25'!H19-'Jan25'!G19=0,"-",'Jan25'!H19-'Jan25'!G19))</f>
        <v>-</v>
      </c>
      <c r="P19" s="305" t="str">
        <f>IF(K19=1,'Récap. annuel'!$C$14,IF('Jan25'!L19=1,'Récap. annuel'!$C$14/2,"-"))</f>
        <v>-</v>
      </c>
      <c r="Q19" s="25">
        <f>IF(OR(A19="sam.",A19="dim."),"-",'Récap. annuel'!$C$14)</f>
        <v>0.34583333333333338</v>
      </c>
      <c r="R19" s="159">
        <f>IF(OR(A19="sam.",A19="dim."),"-",'Récap. annuel'!$C$16)</f>
        <v>0.39876700680272109</v>
      </c>
      <c r="U19" s="312"/>
    </row>
    <row r="20" spans="1:21" x14ac:dyDescent="0.25">
      <c r="A20" s="366" t="s">
        <v>46</v>
      </c>
      <c r="B20" s="371">
        <v>45675</v>
      </c>
      <c r="C20" s="37"/>
      <c r="D20" s="37"/>
      <c r="E20" s="37"/>
      <c r="F20" s="37"/>
      <c r="G20" s="37"/>
      <c r="H20" s="37"/>
      <c r="I20" s="37"/>
      <c r="J20" s="37"/>
      <c r="K20" s="37"/>
      <c r="L20" s="367"/>
      <c r="M20" s="368" t="str">
        <f>IF(SUM((D20-C20),(F20-E20),(H20-G20))=0,IF(I20=1,'Récap. annuel'!$C$14,"-"),SUM((D20-C20),(F20-E20),(H20-G20)))</f>
        <v>-</v>
      </c>
      <c r="N20" s="95" t="str">
        <f t="shared" si="0"/>
        <v>-</v>
      </c>
      <c r="O20" s="37" t="str">
        <f>IF(I20=1,'Récap. annuel'!$C$14,IF('Jan25'!H20-'Jan25'!G20=0,"-",'Jan25'!H20-'Jan25'!G20))</f>
        <v>-</v>
      </c>
      <c r="P20" s="37" t="str">
        <f>IF(K20=1,'Récap. annuel'!$C$14,IF('Jan25'!L20=1,'Récap. annuel'!$C$14/2,"-"))</f>
        <v>-</v>
      </c>
      <c r="Q20" s="37" t="str">
        <f>IF(OR(A20="sam.",A20="dim."),"-",'Récap. annuel'!$C$14)</f>
        <v>-</v>
      </c>
      <c r="R20" s="37" t="str">
        <f>IF(OR(A20="sam.",A20="dim."),"-",'Récap. annuel'!$C$16)</f>
        <v>-</v>
      </c>
    </row>
    <row r="21" spans="1:21" x14ac:dyDescent="0.25">
      <c r="A21" s="366" t="s">
        <v>47</v>
      </c>
      <c r="B21" s="371">
        <v>45676</v>
      </c>
      <c r="C21" s="37"/>
      <c r="D21" s="37"/>
      <c r="E21" s="37"/>
      <c r="F21" s="37"/>
      <c r="G21" s="37"/>
      <c r="H21" s="37"/>
      <c r="I21" s="37"/>
      <c r="J21" s="37"/>
      <c r="K21" s="37"/>
      <c r="L21" s="367"/>
      <c r="M21" s="368" t="str">
        <f>IF(SUM((D21-C21),(F21-E21),(H21-G21))=0,IF(I21=1,'Récap. annuel'!$C$14,"-"),SUM((D21-C21),(F21-E21),(H21-G21)))</f>
        <v>-</v>
      </c>
      <c r="N21" s="95" t="str">
        <f t="shared" si="0"/>
        <v>-</v>
      </c>
      <c r="O21" s="37" t="str">
        <f>IF(I21=1,'Récap. annuel'!$C$14,IF('Jan25'!H21-'Jan25'!G21=0,"-",'Jan25'!H21-'Jan25'!G21))</f>
        <v>-</v>
      </c>
      <c r="P21" s="37" t="str">
        <f>IF(K21=1,'Récap. annuel'!$C$14,IF('Jan25'!L21=1,'Récap. annuel'!$C$14/2,"-"))</f>
        <v>-</v>
      </c>
      <c r="Q21" s="37" t="str">
        <f>IF(OR(A21="sam.",A21="dim."),"-",'Récap. annuel'!$C$14)</f>
        <v>-</v>
      </c>
      <c r="R21" s="37" t="str">
        <f>IF(OR(A21="sam.",A21="dim."),"-",'Récap. annuel'!$C$16)</f>
        <v>-</v>
      </c>
    </row>
    <row r="22" spans="1:21" x14ac:dyDescent="0.25">
      <c r="A22" s="100" t="s">
        <v>48</v>
      </c>
      <c r="B22" s="10">
        <v>45677</v>
      </c>
      <c r="C22" s="23"/>
      <c r="D22" s="24"/>
      <c r="E22" s="24"/>
      <c r="F22" s="24"/>
      <c r="G22" s="24"/>
      <c r="H22" s="24"/>
      <c r="I22" s="48"/>
      <c r="J22" s="49"/>
      <c r="K22" s="48"/>
      <c r="L22" s="50"/>
      <c r="M22" s="29" t="str">
        <f>IF(SUM((D22-C22),(F22-E22),(H22-G22))=0,IF(I22=1,'Récap. annuel'!$C$14,"-"),SUM((D22-C22),(F22-E22),(H22-G22)))</f>
        <v>-</v>
      </c>
      <c r="N22" s="304" t="str">
        <f t="shared" si="0"/>
        <v>-</v>
      </c>
      <c r="O22" s="304" t="str">
        <f>IF(I22=1,'Récap. annuel'!$C$14,IF('Jan25'!H22-'Jan25'!G22=0,"-",'Jan25'!H22-'Jan25'!G22))</f>
        <v>-</v>
      </c>
      <c r="P22" s="304" t="str">
        <f>IF(K22=1,'Récap. annuel'!$C$14,IF('Jan25'!L22=1,'Récap. annuel'!$C$14/2,"-"))</f>
        <v>-</v>
      </c>
      <c r="Q22" s="25">
        <f>IF(OR(A22="sam.",A22="dim."),"-",'Récap. annuel'!$C$14)</f>
        <v>0.34583333333333338</v>
      </c>
      <c r="R22" s="25">
        <f>IF(OR(A22="sam.",A22="dim."),"-",'Récap. annuel'!$C$16)</f>
        <v>0.39876700680272109</v>
      </c>
    </row>
    <row r="23" spans="1:21" x14ac:dyDescent="0.25">
      <c r="A23" s="99" t="s">
        <v>49</v>
      </c>
      <c r="B23" s="6">
        <v>45678</v>
      </c>
      <c r="C23" s="21"/>
      <c r="D23" s="22"/>
      <c r="E23" s="22"/>
      <c r="F23" s="22"/>
      <c r="G23" s="22"/>
      <c r="H23" s="22"/>
      <c r="I23" s="51"/>
      <c r="J23" s="52"/>
      <c r="K23" s="51"/>
      <c r="L23" s="53"/>
      <c r="M23" s="25" t="str">
        <f>IF(SUM((D23-C23),(F23-E23),(H23-G23))=0,IF(I23=1,'Récap. annuel'!$C$14,"-"),SUM((D23-C23),(F23-E23),(H23-G23)))</f>
        <v>-</v>
      </c>
      <c r="N23" s="28" t="str">
        <f t="shared" si="0"/>
        <v>-</v>
      </c>
      <c r="O23" s="28" t="str">
        <f>IF(I23=1,'Récap. annuel'!$C$14,IF('Jan25'!H23-'Jan25'!G23=0,"-",'Jan25'!H23-'Jan25'!G23))</f>
        <v>-</v>
      </c>
      <c r="P23" s="28" t="str">
        <f>IF(K23=1,'Récap. annuel'!$C$14,IF('Jan25'!L23=1,'Récap. annuel'!$C$14/2,"-"))</f>
        <v>-</v>
      </c>
      <c r="Q23" s="30">
        <f>IF(OR(A23="sam.",A23="dim."),"-",'Récap. annuel'!$C$14)</f>
        <v>0.34583333333333338</v>
      </c>
      <c r="R23" s="160">
        <f>IF(OR(A23="sam.",A23="dim."),"-",'Récap. annuel'!$C$16)</f>
        <v>0.39876700680272109</v>
      </c>
    </row>
    <row r="24" spans="1:21" x14ac:dyDescent="0.25">
      <c r="A24" s="100" t="s">
        <v>50</v>
      </c>
      <c r="B24" s="10">
        <v>45679</v>
      </c>
      <c r="C24" s="23"/>
      <c r="D24" s="24"/>
      <c r="E24" s="24"/>
      <c r="F24" s="24"/>
      <c r="G24" s="24"/>
      <c r="H24" s="24"/>
      <c r="I24" s="48"/>
      <c r="J24" s="49"/>
      <c r="K24" s="48"/>
      <c r="L24" s="50"/>
      <c r="M24" s="29" t="str">
        <f>IF(SUM((D24-C24),(F24-E24),(H24-G24))=0,IF(I24=1,'Récap. annuel'!$C$14,"-"),SUM((D24-C24),(F24-E24),(H24-G24)))</f>
        <v>-</v>
      </c>
      <c r="N24" s="304" t="str">
        <f t="shared" si="0"/>
        <v>-</v>
      </c>
      <c r="O24" s="304" t="str">
        <f>IF(I24=1,'Récap. annuel'!$C$14,IF('Jan25'!H24-'Jan25'!G24=0,"-",'Jan25'!H24-'Jan25'!G24))</f>
        <v>-</v>
      </c>
      <c r="P24" s="304" t="str">
        <f>IF(K24=1,'Récap. annuel'!$C$14,IF('Jan25'!L24=1,'Récap. annuel'!$C$14/2,"-"))</f>
        <v>-</v>
      </c>
      <c r="Q24" s="25">
        <f>IF(OR(A24="sam.",A24="dim."),"-",'Récap. annuel'!$C$14)</f>
        <v>0.34583333333333338</v>
      </c>
      <c r="R24" s="25">
        <f>IF(OR(A24="sam.",A24="dim."),"-",'Récap. annuel'!$C$16)</f>
        <v>0.39876700680272109</v>
      </c>
    </row>
    <row r="25" spans="1:21" x14ac:dyDescent="0.25">
      <c r="A25" s="99" t="s">
        <v>51</v>
      </c>
      <c r="B25" s="6">
        <v>45680</v>
      </c>
      <c r="C25" s="21"/>
      <c r="D25" s="22"/>
      <c r="E25" s="22"/>
      <c r="F25" s="22"/>
      <c r="G25" s="22"/>
      <c r="H25" s="22"/>
      <c r="I25" s="51"/>
      <c r="J25" s="52"/>
      <c r="K25" s="51"/>
      <c r="L25" s="53"/>
      <c r="M25" s="25" t="str">
        <f>IF(SUM((D25-C25),(F25-E25),(H25-G25))=0,IF(I25=1,'Récap. annuel'!$C$14,"-"),SUM((D25-C25),(F25-E25),(H25-G25)))</f>
        <v>-</v>
      </c>
      <c r="N25" s="302" t="str">
        <f t="shared" si="0"/>
        <v>-</v>
      </c>
      <c r="O25" s="302" t="str">
        <f>IF(I25=1,'Récap. annuel'!$C$14,IF('Jan25'!H25-'Jan25'!G25=0,"-",'Jan25'!H25-'Jan25'!G25))</f>
        <v>-</v>
      </c>
      <c r="P25" s="302" t="str">
        <f>IF(K25=1,'Récap. annuel'!$C$14,IF('Jan25'!L25=1,'Récap. annuel'!$C$14/2,"-"))</f>
        <v>-</v>
      </c>
      <c r="Q25" s="30">
        <f>IF(OR(A25="sam.",A25="dim."),"-",'Récap. annuel'!$C$14)</f>
        <v>0.34583333333333338</v>
      </c>
      <c r="R25" s="160">
        <f>IF(OR(A25="sam.",A25="dim."),"-",'Récap. annuel'!$C$16)</f>
        <v>0.39876700680272109</v>
      </c>
    </row>
    <row r="26" spans="1:21" x14ac:dyDescent="0.25">
      <c r="A26" s="100" t="s">
        <v>52</v>
      </c>
      <c r="B26" s="10">
        <v>45681</v>
      </c>
      <c r="C26" s="23"/>
      <c r="D26" s="24"/>
      <c r="E26" s="24"/>
      <c r="F26" s="24"/>
      <c r="G26" s="24"/>
      <c r="H26" s="24"/>
      <c r="I26" s="48"/>
      <c r="J26" s="49"/>
      <c r="K26" s="48"/>
      <c r="L26" s="50"/>
      <c r="M26" s="29" t="str">
        <f>IF(SUM((D26-C26),(F26-E26),(H26-G26))=0,IF(I26=1,'Récap. annuel'!$C$14,"-"),SUM((D26-C26),(F26-E26),(H26-G26)))</f>
        <v>-</v>
      </c>
      <c r="N26" s="304" t="str">
        <f t="shared" si="0"/>
        <v>-</v>
      </c>
      <c r="O26" s="304" t="str">
        <f>IF(I26=1,'Récap. annuel'!$C$14,IF('Jan25'!H26-'Jan25'!G26=0,"-",'Jan25'!H26-'Jan25'!G26))</f>
        <v>-</v>
      </c>
      <c r="P26" s="304" t="str">
        <f>IF(K26=1,'Récap. annuel'!$C$14,IF('Jan25'!L26=1,'Récap. annuel'!$C$14/2,"-"))</f>
        <v>-</v>
      </c>
      <c r="Q26" s="25">
        <f>IF(OR(A26="sam.",A26="dim."),"-",'Récap. annuel'!$C$14)</f>
        <v>0.34583333333333338</v>
      </c>
      <c r="R26" s="25">
        <f>IF(OR(A26="sam.",A26="dim."),"-",'Récap. annuel'!$C$16)</f>
        <v>0.39876700680272109</v>
      </c>
    </row>
    <row r="27" spans="1:21" x14ac:dyDescent="0.25">
      <c r="A27" s="366" t="s">
        <v>46</v>
      </c>
      <c r="B27" s="371">
        <v>45682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 t="str">
        <f>IF(SUM((D27-C27),(F27-E27),(H27-G27))=0,IF(I27=1,'Récap. annuel'!$C$14,"-"),SUM((D27-C27),(F27-E27),(H27-G27)))</f>
        <v>-</v>
      </c>
      <c r="N27" s="37" t="str">
        <f t="shared" si="0"/>
        <v>-</v>
      </c>
      <c r="O27" s="37" t="str">
        <f>IF(I27=1,'Récap. annuel'!$C$14,IF('Jan25'!H27-'Jan25'!G27=0,"-",'Jan25'!H27-'Jan25'!G27))</f>
        <v>-</v>
      </c>
      <c r="P27" s="37" t="str">
        <f>IF(K27=1,'Récap. annuel'!$C$14,IF('Jan25'!L27=1,'Récap. annuel'!$C$14/2,"-"))</f>
        <v>-</v>
      </c>
      <c r="Q27" s="37" t="str">
        <f>IF(OR(A27="sam.",A27="dim."),"-",'Récap. annuel'!$C$14)</f>
        <v>-</v>
      </c>
      <c r="R27" s="37" t="str">
        <f>IF(OR(A27="sam.",A27="dim."),"-",'Récap. annuel'!$C$16)</f>
        <v>-</v>
      </c>
    </row>
    <row r="28" spans="1:21" x14ac:dyDescent="0.25">
      <c r="A28" s="366" t="s">
        <v>47</v>
      </c>
      <c r="B28" s="371">
        <v>45683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 t="str">
        <f>IF(SUM((D28-C28),(F28-E28),(H28-G28))=0,IF(I28=1,'Récap. annuel'!$C$14,"-"),SUM((D28-C28),(F28-E28),(H28-G28)))</f>
        <v>-</v>
      </c>
      <c r="N28" s="37" t="str">
        <f>IF(SUM((D28-C28),(F28-E28))=0,"-",SUM((D28-C28),(F28-E28)))</f>
        <v>-</v>
      </c>
      <c r="O28" s="37" t="str">
        <f>IF(I28=1,'Récap. annuel'!$C$14,IF('Jan25'!H28-'Jan25'!G28=0,"-",'Jan25'!H28-'Jan25'!G28))</f>
        <v>-</v>
      </c>
      <c r="P28" s="37" t="str">
        <f>IF(K28=1,'Récap. annuel'!$C$14,IF('Jan25'!L28=1,'Récap. annuel'!$C$14/2,"-"))</f>
        <v>-</v>
      </c>
      <c r="Q28" s="37" t="str">
        <f>IF(OR(A28="sam.",A28="dim."),"-",'Récap. annuel'!$C$14)</f>
        <v>-</v>
      </c>
      <c r="R28" s="37" t="str">
        <f>IF(OR(A28="sam.",A28="dim."),"-",'Récap. annuel'!$C$16)</f>
        <v>-</v>
      </c>
    </row>
    <row r="29" spans="1:21" x14ac:dyDescent="0.25">
      <c r="A29" s="100" t="s">
        <v>48</v>
      </c>
      <c r="B29" s="10">
        <v>45684</v>
      </c>
      <c r="C29" s="23"/>
      <c r="D29" s="24"/>
      <c r="E29" s="24"/>
      <c r="F29" s="24"/>
      <c r="G29" s="24"/>
      <c r="H29" s="24"/>
      <c r="I29" s="48"/>
      <c r="J29" s="49"/>
      <c r="K29" s="48"/>
      <c r="L29" s="50"/>
      <c r="M29" s="29" t="str">
        <f>IF(SUM((D29-C29),(F29-E29),(H29-G29))=0,IF(I29=1,'Récap. annuel'!$C$14,"-"),SUM((D29-C29),(F29-E29),(H29-G29)))</f>
        <v>-</v>
      </c>
      <c r="N29" s="304" t="str">
        <f t="shared" si="0"/>
        <v>-</v>
      </c>
      <c r="O29" s="304" t="str">
        <f>IF(I29=1,'Récap. annuel'!$C$14,IF('Jan25'!H29-'Jan25'!G29=0,"-",'Jan25'!H29-'Jan25'!G29))</f>
        <v>-</v>
      </c>
      <c r="P29" s="304" t="str">
        <f>IF(K29=1,'Récap. annuel'!$C$14,IF('Jan25'!L29=1,'Récap. annuel'!$C$14/2,"-"))</f>
        <v>-</v>
      </c>
      <c r="Q29" s="25">
        <f>IF(OR(A29="sam.",A29="dim."),"-",'Récap. annuel'!$C$14)</f>
        <v>0.34583333333333338</v>
      </c>
      <c r="R29" s="25">
        <f>IF(OR(A29="sam.",A29="dim."),"-",'Récap. annuel'!$C$16)</f>
        <v>0.39876700680272109</v>
      </c>
    </row>
    <row r="30" spans="1:21" x14ac:dyDescent="0.25">
      <c r="A30" s="99" t="s">
        <v>49</v>
      </c>
      <c r="B30" s="6">
        <v>45685</v>
      </c>
      <c r="C30" s="21"/>
      <c r="D30" s="22"/>
      <c r="E30" s="22"/>
      <c r="F30" s="22"/>
      <c r="G30" s="22"/>
      <c r="H30" s="22"/>
      <c r="I30" s="51"/>
      <c r="J30" s="52"/>
      <c r="K30" s="51"/>
      <c r="L30" s="53"/>
      <c r="M30" s="25" t="str">
        <f>IF(SUM((D30-C30),(F30-E30),(H30-G30))=0,IF(I30=1,'Récap. annuel'!$C$14,"-"),SUM((D30-C30),(F30-E30),(H30-G30)))</f>
        <v>-</v>
      </c>
      <c r="N30" s="28" t="str">
        <f t="shared" si="0"/>
        <v>-</v>
      </c>
      <c r="O30" s="28" t="str">
        <f>IF(I30=1,'Récap. annuel'!$C$14,IF('Jan25'!H30-'Jan25'!G30=0,"-",'Jan25'!H30-'Jan25'!G30))</f>
        <v>-</v>
      </c>
      <c r="P30" s="28" t="str">
        <f>IF(K30=1,'Récap. annuel'!$C$14,IF('Jan25'!L30=1,'Récap. annuel'!$C$14/2,"-"))</f>
        <v>-</v>
      </c>
      <c r="Q30" s="30">
        <f>IF(OR(A30="sam.",A30="dim."),"-",'Récap. annuel'!$C$14)</f>
        <v>0.34583333333333338</v>
      </c>
      <c r="R30" s="160">
        <f>IF(OR(A30="sam.",A30="dim."),"-",'Récap. annuel'!$C$16)</f>
        <v>0.39876700680272109</v>
      </c>
    </row>
    <row r="31" spans="1:21" x14ac:dyDescent="0.25">
      <c r="A31" s="100" t="s">
        <v>50</v>
      </c>
      <c r="B31" s="10">
        <v>45686</v>
      </c>
      <c r="C31" s="23"/>
      <c r="D31" s="24"/>
      <c r="E31" s="24"/>
      <c r="F31" s="24"/>
      <c r="G31" s="24"/>
      <c r="H31" s="24"/>
      <c r="I31" s="48"/>
      <c r="J31" s="49"/>
      <c r="K31" s="48"/>
      <c r="L31" s="50"/>
      <c r="M31" s="29" t="str">
        <f>IF(SUM((D31-C31),(F31-E31),(H31-G31))=0,IF(I31=1,'Récap. annuel'!$C$14,"-"),SUM((D31-C31),(F31-E31),(H31-G31)))</f>
        <v>-</v>
      </c>
      <c r="N31" s="304" t="str">
        <f t="shared" si="0"/>
        <v>-</v>
      </c>
      <c r="O31" s="304" t="str">
        <f>IF(I31=1,'Récap. annuel'!$C$14,IF('Jan25'!H31-'Jan25'!G31=0,"-",'Jan25'!H31-'Jan25'!G31))</f>
        <v>-</v>
      </c>
      <c r="P31" s="304" t="str">
        <f>IF(K31=1,'Récap. annuel'!$C$14,IF('Jan25'!L31=1,'Récap. annuel'!$C$14/2,"-"))</f>
        <v>-</v>
      </c>
      <c r="Q31" s="25">
        <f>IF(OR(A31="sam.",A31="dim."),"-",'Récap. annuel'!$C$14)</f>
        <v>0.34583333333333338</v>
      </c>
      <c r="R31" s="25">
        <f>IF(OR(A31="sam.",A31="dim."),"-",'Récap. annuel'!$C$16)</f>
        <v>0.39876700680272109</v>
      </c>
    </row>
    <row r="32" spans="1:21" x14ac:dyDescent="0.25">
      <c r="A32" s="5" t="s">
        <v>51</v>
      </c>
      <c r="B32" s="143">
        <v>45687</v>
      </c>
      <c r="C32" s="21"/>
      <c r="D32" s="22"/>
      <c r="E32" s="22"/>
      <c r="F32" s="22"/>
      <c r="G32" s="22"/>
      <c r="H32" s="22"/>
      <c r="I32" s="51"/>
      <c r="J32" s="52"/>
      <c r="K32" s="51"/>
      <c r="L32" s="53"/>
      <c r="M32" s="25" t="str">
        <f>IF(SUM((D32-C32),(F32-E32),(H32-G32))=0,IF(I32=1,'Récap. annuel'!$C$14,"-"),SUM((D32-C32),(F32-E32),(H32-G32)))</f>
        <v>-</v>
      </c>
      <c r="N32" s="28" t="str">
        <f t="shared" si="0"/>
        <v>-</v>
      </c>
      <c r="O32" s="28" t="str">
        <f>IF(I32=1,'Récap. annuel'!$C$14,IF('Jan25'!H32-'Jan25'!G32=0,"-",'Jan25'!H32-'Jan25'!G32))</f>
        <v>-</v>
      </c>
      <c r="P32" s="28" t="str">
        <f>IF(K32=1,'Récap. annuel'!$C$14,IF('Jan25'!L32=1,'Récap. annuel'!$C$14/2,"-"))</f>
        <v>-</v>
      </c>
      <c r="Q32" s="30">
        <f>IF(OR(A32="sam.",A32="dim."),"-",'Récap. annuel'!$C$14)</f>
        <v>0.34583333333333338</v>
      </c>
      <c r="R32" s="160">
        <f>IF(OR(A32="sam.",A32="dim."),"-",'Récap. annuel'!$C$16)</f>
        <v>0.39876700680272109</v>
      </c>
    </row>
    <row r="33" spans="1:18" ht="15.75" thickBot="1" x14ac:dyDescent="0.3">
      <c r="A33" s="94" t="s">
        <v>52</v>
      </c>
      <c r="B33" s="144">
        <v>45688</v>
      </c>
      <c r="C33" s="89"/>
      <c r="D33" s="90"/>
      <c r="E33" s="90"/>
      <c r="F33" s="90"/>
      <c r="G33" s="90"/>
      <c r="H33" s="90"/>
      <c r="I33" s="91"/>
      <c r="J33" s="92"/>
      <c r="K33" s="91"/>
      <c r="L33" s="93"/>
      <c r="M33" s="29" t="str">
        <f>IF(SUM((D33-C33),(F33-E33),(H33-G33))=0,IF(I33=1,'Récap. annuel'!$C$14,"-"),SUM((D33-C33),(F33-E33),(H33-G33)))</f>
        <v>-</v>
      </c>
      <c r="N33" s="304" t="str">
        <f t="shared" si="0"/>
        <v>-</v>
      </c>
      <c r="O33" s="304" t="str">
        <f>IF(I33=1,'Récap. annuel'!$C$14,IF('Jan25'!H33-'Jan25'!G33=0,"-",'Jan25'!H33-'Jan25'!G33))</f>
        <v>-</v>
      </c>
      <c r="P33" s="304" t="str">
        <f>IF(K33=1,'Récap. annuel'!$C$14,IF('Jan25'!L33=1,'Récap. annuel'!$C$14/2,"-"))</f>
        <v>-</v>
      </c>
      <c r="Q33" s="25">
        <f>IF(OR(A33="sam.",A33="dim."),"-",'Récap. annuel'!$C$14)</f>
        <v>0.34583333333333338</v>
      </c>
      <c r="R33" s="25">
        <f>IF(OR(A33="sam.",A33="dim."),"-",'Récap. annuel'!$C$16)</f>
        <v>0.39876700680272109</v>
      </c>
    </row>
    <row r="34" spans="1:18" ht="15.75" thickBot="1" x14ac:dyDescent="0.3">
      <c r="K34" s="415" t="s">
        <v>7</v>
      </c>
      <c r="L34" s="417"/>
      <c r="M34" s="20">
        <f t="shared" ref="M34:R34" si="1">SUM(M3:M33)</f>
        <v>0</v>
      </c>
      <c r="N34" s="20">
        <f t="shared" si="1"/>
        <v>0</v>
      </c>
      <c r="O34" s="20">
        <f t="shared" si="1"/>
        <v>0</v>
      </c>
      <c r="P34" s="20">
        <f t="shared" si="1"/>
        <v>0</v>
      </c>
      <c r="Q34" s="31">
        <f t="shared" si="1"/>
        <v>6.9166666666666652</v>
      </c>
      <c r="R34" s="162">
        <f t="shared" si="1"/>
        <v>7.9753401360544238</v>
      </c>
    </row>
    <row r="35" spans="1:18" ht="15.75" thickBot="1" x14ac:dyDescent="0.3">
      <c r="K35" s="415" t="s">
        <v>15</v>
      </c>
      <c r="L35" s="416"/>
      <c r="M35" s="11">
        <f>SUM('Récap. annuel'!C7+'Récap. annuel'!C8)-(SUM(SUM('Jan25'!K3:K33),SUM(L3:L33)/2))</f>
        <v>55</v>
      </c>
      <c r="N35" s="44"/>
      <c r="O35" s="44"/>
      <c r="P35" s="44"/>
    </row>
    <row r="36" spans="1:18" ht="15.75" thickBot="1" x14ac:dyDescent="0.3">
      <c r="D36" s="2"/>
      <c r="K36" s="415" t="s">
        <v>14</v>
      </c>
      <c r="L36" s="416"/>
      <c r="M36" s="12">
        <f>SUM(SUMIF(G3:G33,"&lt;&gt;",O3:O33),SUMIF(I3:I33,"&lt;&gt;",O3:O33))</f>
        <v>0</v>
      </c>
      <c r="N36" s="45"/>
      <c r="O36" s="45"/>
      <c r="P36" s="45"/>
    </row>
  </sheetData>
  <protectedRanges>
    <protectedRange algorithmName="SHA-512" hashValue="2QImkUwPol4+H0cOE67zGKRncYVWhzyaLCQJq1CQY1dDOAk7opYkXWmWRH5hJT1EZO/hB2iXZ/gGW9hmCXMP6g==" saltValue="l1JW0G/Xh5gw+vzfEIzm6w==" spinCount="100000" sqref="Q1:Q2 M1:M2 N1:O1 M3:Q1048576 A1:B1048576" name="mois_nonModifiable"/>
  </protectedRanges>
  <mergeCells count="13">
    <mergeCell ref="K36:L36"/>
    <mergeCell ref="K34:L34"/>
    <mergeCell ref="K35:L35"/>
    <mergeCell ref="A1:B2"/>
    <mergeCell ref="C1:F1"/>
    <mergeCell ref="K1:L1"/>
    <mergeCell ref="M1:M2"/>
    <mergeCell ref="G1:J1"/>
    <mergeCell ref="Q1:Q2"/>
    <mergeCell ref="R1:R2"/>
    <mergeCell ref="O1:O2"/>
    <mergeCell ref="N1:N2"/>
    <mergeCell ref="P1:P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BB99-A35C-45C0-AE48-26008284C79F}">
  <sheetPr codeName="Feuil3"/>
  <dimension ref="A1:U33"/>
  <sheetViews>
    <sheetView showGridLines="0" zoomScaleNormal="100" workbookViewId="0">
      <selection sqref="A1:R33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5.5703125" style="4" customWidth="1"/>
    <col min="19" max="16384" width="10.85546875" style="3"/>
  </cols>
  <sheetData>
    <row r="1" spans="1:18" ht="30.6" customHeight="1" thickBot="1" x14ac:dyDescent="0.3">
      <c r="A1" s="418" t="s">
        <v>104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6" customHeight="1" thickBot="1" x14ac:dyDescent="0.3">
      <c r="A2" s="426"/>
      <c r="B2" s="427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98" t="s">
        <v>46</v>
      </c>
      <c r="B3" s="35">
        <v>45689</v>
      </c>
      <c r="C3" s="36"/>
      <c r="D3" s="37"/>
      <c r="E3" s="37"/>
      <c r="F3" s="37"/>
      <c r="G3" s="37"/>
      <c r="H3" s="37"/>
      <c r="I3" s="54"/>
      <c r="J3" s="55"/>
      <c r="K3" s="54"/>
      <c r="L3" s="56"/>
      <c r="M3" s="39" t="str">
        <f>IF(SUM((D3-C3),(F3-E3),(H3-G3))=0,IF(I3=1,'Récap. annuel'!$C$14,"-"),SUM((D3-C3),(F3-E3),(H3-G3)))</f>
        <v>-</v>
      </c>
      <c r="N3" s="39" t="str">
        <f t="shared" ref="N3:N30" si="0">IF(SUM((D3-C3),(F3-E3))=0,"-",SUM((D3-C3),(F3-E3)))</f>
        <v>-</v>
      </c>
      <c r="O3" s="39" t="str">
        <f>IF(I3=1,'Récap. annuel'!$C$14,IF('Fev25'!H3-'Fev25'!G3=0,"-",'Fev25'!H3-'Fev25'!G3))</f>
        <v>-</v>
      </c>
      <c r="P3" s="39" t="str">
        <f>IF(K3=1,'Récap. annuel'!$C$14,IF('Fev25'!L3=1,'Récap. annuel'!$C$14/2,"-"))</f>
        <v>-</v>
      </c>
      <c r="Q3" s="39" t="str">
        <f>IF(OR(A3="sam.",A3="dim.",A3=""),"-",'Récap. annuel'!$C$14)</f>
        <v>-</v>
      </c>
      <c r="R3" s="98" t="str">
        <f>IF(OR(A3="sam.",A3="dim."),"-",'Récap. annuel'!$C$16)</f>
        <v>-</v>
      </c>
    </row>
    <row r="4" spans="1:18" x14ac:dyDescent="0.25">
      <c r="A4" s="98" t="s">
        <v>47</v>
      </c>
      <c r="B4" s="35">
        <v>45690</v>
      </c>
      <c r="C4" s="36"/>
      <c r="D4" s="37"/>
      <c r="E4" s="37"/>
      <c r="F4" s="37"/>
      <c r="G4" s="37"/>
      <c r="H4" s="37"/>
      <c r="I4" s="54"/>
      <c r="J4" s="55"/>
      <c r="K4" s="54"/>
      <c r="L4" s="56"/>
      <c r="M4" s="39" t="str">
        <f>IF(SUM((D4-C4),(F4-E4),(H4-G4))=0,IF(I4=1,'Récap. annuel'!$C$14,"-"),SUM((D4-C4),(F4-E4),(H4-G4)))</f>
        <v>-</v>
      </c>
      <c r="N4" s="39" t="str">
        <f t="shared" si="0"/>
        <v>-</v>
      </c>
      <c r="O4" s="39" t="str">
        <f>IF(I4=1,'Récap. annuel'!$C$14,IF('Fev25'!H4-'Fev25'!G4=0,"-",'Fev25'!H4-'Fev25'!G4))</f>
        <v>-</v>
      </c>
      <c r="P4" s="39" t="str">
        <f>IF(K4=1,'Récap. annuel'!$C$14,IF('Fev25'!L4=1,'Récap. annuel'!$C$14/2,"-"))</f>
        <v>-</v>
      </c>
      <c r="Q4" s="39" t="str">
        <f>IF(OR(A4="sam.",A4="dim.",A4=""),"-",'Récap. annuel'!$C$14)</f>
        <v>-</v>
      </c>
      <c r="R4" s="98" t="str">
        <f>IF(OR(A4="sam.",A4="dim."),"-",'Récap. annuel'!$C$16)</f>
        <v>-</v>
      </c>
    </row>
    <row r="5" spans="1:18" x14ac:dyDescent="0.25">
      <c r="A5" s="100" t="s">
        <v>48</v>
      </c>
      <c r="B5" s="10">
        <v>45691</v>
      </c>
      <c r="C5" s="23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304" t="str">
        <f t="shared" si="0"/>
        <v>-</v>
      </c>
      <c r="O5" s="304" t="str">
        <f>IF(I5=1,'Récap. annuel'!$C$14,IF('Fev25'!H5-'Fev25'!G5=0,"-",'Fev25'!H5-'Fev25'!G5))</f>
        <v>-</v>
      </c>
      <c r="P5" s="304" t="str">
        <f>IF(K5=1,'Récap. annuel'!$C$14,IF('Fev25'!L5=1,'Récap. annuel'!$C$14/2,"-"))</f>
        <v>-</v>
      </c>
      <c r="Q5" s="25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9" t="s">
        <v>49</v>
      </c>
      <c r="B6" s="6">
        <v>45692</v>
      </c>
      <c r="C6" s="21"/>
      <c r="D6" s="22"/>
      <c r="E6" s="22"/>
      <c r="F6" s="22"/>
      <c r="G6" s="22"/>
      <c r="H6" s="22"/>
      <c r="I6" s="51"/>
      <c r="J6" s="52"/>
      <c r="K6" s="51"/>
      <c r="L6" s="53"/>
      <c r="M6" s="25" t="str">
        <f>IF(SUM((D6-C6),(F6-E6),(H6-G6))=0,IF(I6=1,'Récap. annuel'!$C$14,"-"),SUM((D6-C6),(F6-E6),(H6-G6)))</f>
        <v>-</v>
      </c>
      <c r="N6" s="303" t="str">
        <f t="shared" si="0"/>
        <v>-</v>
      </c>
      <c r="O6" s="303" t="str">
        <f>IF(I6=1,'Récap. annuel'!$C$14,IF('Fev25'!H6-'Fev25'!G6=0,"-",'Fev25'!H6-'Fev25'!G6))</f>
        <v>-</v>
      </c>
      <c r="P6" s="303" t="str">
        <f>IF(K6=1,'Récap. annuel'!$C$14,IF('Fev25'!L6=1,'Récap. annuel'!$C$14/2,"-"))</f>
        <v>-</v>
      </c>
      <c r="Q6" s="30">
        <f>IF(OR(A6="sam.",A6="dim.",A6=""),"-",'Récap. annuel'!$C$14)</f>
        <v>0.34583333333333338</v>
      </c>
      <c r="R6" s="30">
        <f>IF(OR(A6="sam.",A6="dim."),"-",'Récap. annuel'!$C$16)</f>
        <v>0.39876700680272109</v>
      </c>
    </row>
    <row r="7" spans="1:18" x14ac:dyDescent="0.25">
      <c r="A7" s="100" t="s">
        <v>50</v>
      </c>
      <c r="B7" s="10">
        <v>45693</v>
      </c>
      <c r="C7" s="23"/>
      <c r="D7" s="24"/>
      <c r="E7" s="24"/>
      <c r="F7" s="24"/>
      <c r="G7" s="24"/>
      <c r="H7" s="24"/>
      <c r="I7" s="48"/>
      <c r="J7" s="49"/>
      <c r="K7" s="48"/>
      <c r="L7" s="50"/>
      <c r="M7" s="29" t="str">
        <f>IF(SUM((D7-C7),(F7-E7),(H7-G7))=0,IF(I7=1,'Récap. annuel'!$C$14,"-"),SUM((D7-C7),(F7-E7),(H7-G7)))</f>
        <v>-</v>
      </c>
      <c r="N7" s="304" t="str">
        <f t="shared" si="0"/>
        <v>-</v>
      </c>
      <c r="O7" s="304" t="str">
        <f>IF(I7=1,'Récap. annuel'!$C$14,IF('Fev25'!H7-'Fev25'!G7=0,"-",'Fev25'!H7-'Fev25'!G7))</f>
        <v>-</v>
      </c>
      <c r="P7" s="304" t="str">
        <f>IF(K7=1,'Récap. annuel'!$C$14,IF('Fev25'!L7=1,'Récap. annuel'!$C$14/2,"-"))</f>
        <v>-</v>
      </c>
      <c r="Q7" s="25">
        <f>IF(OR(A7="sam.",A7="dim.",A7=""),"-",'Récap. annuel'!$C$14)</f>
        <v>0.34583333333333338</v>
      </c>
      <c r="R7" s="25">
        <f>IF(OR(A7="sam.",A7="dim."),"-",'Récap. annuel'!$C$16)</f>
        <v>0.39876700680272109</v>
      </c>
    </row>
    <row r="8" spans="1:18" x14ac:dyDescent="0.25">
      <c r="A8" s="99" t="s">
        <v>51</v>
      </c>
      <c r="B8" s="6">
        <v>45694</v>
      </c>
      <c r="C8" s="21"/>
      <c r="D8" s="22"/>
      <c r="E8" s="22"/>
      <c r="F8" s="22"/>
      <c r="G8" s="22"/>
      <c r="H8" s="22"/>
      <c r="I8" s="51"/>
      <c r="J8" s="52"/>
      <c r="K8" s="51"/>
      <c r="L8" s="53"/>
      <c r="M8" s="25" t="str">
        <f>IF(SUM((D8-C8),(F8-E8),(H8-G8))=0,IF(I8=1,'Récap. annuel'!$C$14,"-"),SUM((D8-C8),(F8-E8),(H8-G8)))</f>
        <v>-</v>
      </c>
      <c r="N8" s="303" t="str">
        <f t="shared" si="0"/>
        <v>-</v>
      </c>
      <c r="O8" s="303" t="str">
        <f>IF(I8=1,'Récap. annuel'!$C$14,IF('Fev25'!H8-'Fev25'!G8=0,"-",'Fev25'!H8-'Fev25'!G8))</f>
        <v>-</v>
      </c>
      <c r="P8" s="303" t="str">
        <f>IF(K8=1,'Récap. annuel'!$C$14,IF('Fev25'!L8=1,'Récap. annuel'!$C$14/2,"-"))</f>
        <v>-</v>
      </c>
      <c r="Q8" s="30">
        <f>IF(OR(A8="sam.",A8="dim.",A8=""),"-",'Récap. annuel'!$C$14)</f>
        <v>0.34583333333333338</v>
      </c>
      <c r="R8" s="30">
        <f>IF(OR(A8="sam.",A8="dim."),"-",'Récap. annuel'!$C$16)</f>
        <v>0.39876700680272109</v>
      </c>
    </row>
    <row r="9" spans="1:18" x14ac:dyDescent="0.25">
      <c r="A9" s="100" t="s">
        <v>52</v>
      </c>
      <c r="B9" s="10">
        <v>45695</v>
      </c>
      <c r="C9" s="23"/>
      <c r="D9" s="24"/>
      <c r="E9" s="24"/>
      <c r="F9" s="24"/>
      <c r="G9" s="24"/>
      <c r="H9" s="24"/>
      <c r="I9" s="48"/>
      <c r="J9" s="49"/>
      <c r="K9" s="48"/>
      <c r="L9" s="50"/>
      <c r="M9" s="29" t="str">
        <f>IF(SUM((D9-C9),(F9-E9),(H9-G9))=0,IF(I9=1,'Récap. annuel'!$C$14,"-"),SUM((D9-C9),(F9-E9),(H9-G9)))</f>
        <v>-</v>
      </c>
      <c r="N9" s="304" t="str">
        <f t="shared" si="0"/>
        <v>-</v>
      </c>
      <c r="O9" s="304" t="str">
        <f>IF(I9=1,'Récap. annuel'!$C$14,IF('Fev25'!H9-'Fev25'!G9=0,"-",'Fev25'!H9-'Fev25'!G9))</f>
        <v>-</v>
      </c>
      <c r="P9" s="304" t="str">
        <f>IF(K9=1,'Récap. annuel'!$C$14,IF('Fev25'!L9=1,'Récap. annuel'!$C$14/2,"-"))</f>
        <v>-</v>
      </c>
      <c r="Q9" s="25">
        <f>IF(OR(A9="sam.",A9="dim.",A9=""),"-",'Récap. annuel'!$C$14)</f>
        <v>0.34583333333333338</v>
      </c>
      <c r="R9" s="25">
        <f>IF(OR(A9="sam.",A9="dim."),"-",'Récap. annuel'!$C$16)</f>
        <v>0.39876700680272109</v>
      </c>
    </row>
    <row r="10" spans="1:18" x14ac:dyDescent="0.25">
      <c r="A10" s="98" t="s">
        <v>46</v>
      </c>
      <c r="B10" s="35">
        <v>45696</v>
      </c>
      <c r="C10" s="36"/>
      <c r="D10" s="37"/>
      <c r="E10" s="37"/>
      <c r="F10" s="37"/>
      <c r="G10" s="37"/>
      <c r="H10" s="37"/>
      <c r="I10" s="54"/>
      <c r="J10" s="55"/>
      <c r="K10" s="54"/>
      <c r="L10" s="56"/>
      <c r="M10" s="39" t="str">
        <f>IF(SUM((D10-C10),(F10-E10),(H10-G10))=0,IF(I10=1,'Récap. annuel'!$C$14,"-"),SUM((D10-C10),(F10-E10),(H10-G10)))</f>
        <v>-</v>
      </c>
      <c r="N10" s="39" t="str">
        <f t="shared" si="0"/>
        <v>-</v>
      </c>
      <c r="O10" s="39" t="str">
        <f>IF(I10=1,'Récap. annuel'!$C$14,IF('Fev25'!H10-'Fev25'!G10=0,"-",'Fev25'!H10-'Fev25'!G10))</f>
        <v>-</v>
      </c>
      <c r="P10" s="39" t="str">
        <f>IF(K10=1,'Récap. annuel'!$C$14,IF('Fev25'!L10=1,'Récap. annuel'!$C$14/2,"-"))</f>
        <v>-</v>
      </c>
      <c r="Q10" s="39" t="str">
        <f>IF(OR(A10="sam.",A10="dim.",A10=""),"-",'Récap. annuel'!$C$14)</f>
        <v>-</v>
      </c>
      <c r="R10" s="98" t="str">
        <f>IF(OR(A10="sam.",A10="dim."),"-",'Récap. annuel'!$C$16)</f>
        <v>-</v>
      </c>
    </row>
    <row r="11" spans="1:18" x14ac:dyDescent="0.25">
      <c r="A11" s="98" t="s">
        <v>47</v>
      </c>
      <c r="B11" s="35">
        <v>45697</v>
      </c>
      <c r="C11" s="36"/>
      <c r="D11" s="37"/>
      <c r="E11" s="37"/>
      <c r="F11" s="37"/>
      <c r="G11" s="37"/>
      <c r="H11" s="37"/>
      <c r="I11" s="54"/>
      <c r="J11" s="55"/>
      <c r="K11" s="54"/>
      <c r="L11" s="56"/>
      <c r="M11" s="39" t="str">
        <f>IF(SUM((D11-C11),(F11-E11),(H11-G11))=0,IF(I11=1,'Récap. annuel'!$C$14,"-"),SUM((D11-C11),(F11-E11),(H11-G11)))</f>
        <v>-</v>
      </c>
      <c r="N11" s="39" t="str">
        <f t="shared" si="0"/>
        <v>-</v>
      </c>
      <c r="O11" s="39" t="str">
        <f>IF(I11=1,'Récap. annuel'!$C$14,IF('Fev25'!H11-'Fev25'!G11=0,"-",'Fev25'!H11-'Fev25'!G11))</f>
        <v>-</v>
      </c>
      <c r="P11" s="39" t="str">
        <f>IF(K11=1,'Récap. annuel'!$C$14,IF('Fev25'!L11=1,'Récap. annuel'!$C$14/2,"-"))</f>
        <v>-</v>
      </c>
      <c r="Q11" s="39" t="str">
        <f>IF(OR(A11="sam.",A11="dim.",A11=""),"-",'Récap. annuel'!$C$14)</f>
        <v>-</v>
      </c>
      <c r="R11" s="98" t="str">
        <f>IF(OR(A11="sam.",A11="dim."),"-",'Récap. annuel'!$C$16)</f>
        <v>-</v>
      </c>
    </row>
    <row r="12" spans="1:18" x14ac:dyDescent="0.25">
      <c r="A12" s="100" t="s">
        <v>48</v>
      </c>
      <c r="B12" s="10">
        <v>45698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4" t="str">
        <f t="shared" si="0"/>
        <v>-</v>
      </c>
      <c r="O12" s="304" t="str">
        <f>IF(I12=1,'Récap. annuel'!$C$14,IF('Fev25'!H12-'Fev25'!G12=0,"-",'Fev25'!H12-'Fev25'!G12))</f>
        <v>-</v>
      </c>
      <c r="P12" s="304" t="str">
        <f>IF(K12=1,'Récap. annuel'!$C$14,IF('Fev25'!L12=1,'Récap. annuel'!$C$14/2,"-"))</f>
        <v>-</v>
      </c>
      <c r="Q12" s="25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9" t="s">
        <v>49</v>
      </c>
      <c r="B13" s="6">
        <v>45699</v>
      </c>
      <c r="C13" s="21"/>
      <c r="D13" s="22"/>
      <c r="E13" s="22"/>
      <c r="F13" s="22"/>
      <c r="G13" s="22"/>
      <c r="H13" s="22"/>
      <c r="I13" s="51"/>
      <c r="J13" s="52"/>
      <c r="K13" s="51"/>
      <c r="L13" s="53"/>
      <c r="M13" s="25" t="str">
        <f>IF(SUM((D13-C13),(F13-E13),(H13-G13))=0,IF(I13=1,'Récap. annuel'!$C$14,"-"),SUM((D13-C13),(F13-E13),(H13-G13)))</f>
        <v>-</v>
      </c>
      <c r="N13" s="303" t="str">
        <f t="shared" si="0"/>
        <v>-</v>
      </c>
      <c r="O13" s="303" t="str">
        <f>IF(I13=1,'Récap. annuel'!$C$14,IF('Fev25'!H13-'Fev25'!G13=0,"-",'Fev25'!H13-'Fev25'!G13))</f>
        <v>-</v>
      </c>
      <c r="P13" s="303" t="str">
        <f>IF(K13=1,'Récap. annuel'!$C$14,IF('Fev25'!L13=1,'Récap. annuel'!$C$14/2,"-"))</f>
        <v>-</v>
      </c>
      <c r="Q13" s="30">
        <f>IF(OR(A13="sam.",A13="dim.",A13=""),"-",'Récap. annuel'!$C$14)</f>
        <v>0.34583333333333338</v>
      </c>
      <c r="R13" s="30">
        <f>IF(OR(A13="sam.",A13="dim."),"-",'Récap. annuel'!$C$16)</f>
        <v>0.39876700680272109</v>
      </c>
    </row>
    <row r="14" spans="1:18" x14ac:dyDescent="0.25">
      <c r="A14" s="100" t="s">
        <v>50</v>
      </c>
      <c r="B14" s="10">
        <v>45700</v>
      </c>
      <c r="C14" s="23"/>
      <c r="D14" s="24"/>
      <c r="E14" s="24"/>
      <c r="F14" s="24"/>
      <c r="G14" s="24"/>
      <c r="H14" s="24"/>
      <c r="I14" s="48"/>
      <c r="J14" s="49"/>
      <c r="K14" s="48"/>
      <c r="L14" s="50"/>
      <c r="M14" s="29" t="str">
        <f>IF(SUM((D14-C14),(F14-E14),(H14-G14))=0,IF(I14=1,'Récap. annuel'!$C$14,"-"),SUM((D14-C14),(F14-E14),(H14-G14)))</f>
        <v>-</v>
      </c>
      <c r="N14" s="304" t="str">
        <f t="shared" si="0"/>
        <v>-</v>
      </c>
      <c r="O14" s="304" t="str">
        <f>IF(I14=1,'Récap. annuel'!$C$14,IF('Fev25'!H14-'Fev25'!G14=0,"-",'Fev25'!H14-'Fev25'!G14))</f>
        <v>-</v>
      </c>
      <c r="P14" s="304" t="str">
        <f>IF(K14=1,'Récap. annuel'!$C$14,IF('Fev25'!L14=1,'Récap. annuel'!$C$14/2,"-"))</f>
        <v>-</v>
      </c>
      <c r="Q14" s="25">
        <f>IF(OR(A14="sam.",A14="dim.",A14=""),"-",'Récap. annuel'!$C$14)</f>
        <v>0.34583333333333338</v>
      </c>
      <c r="R14" s="25">
        <f>IF(OR(A14="sam.",A14="dim."),"-",'Récap. annuel'!$C$16)</f>
        <v>0.39876700680272109</v>
      </c>
    </row>
    <row r="15" spans="1:18" x14ac:dyDescent="0.25">
      <c r="A15" s="99" t="s">
        <v>51</v>
      </c>
      <c r="B15" s="6">
        <v>45701</v>
      </c>
      <c r="C15" s="21"/>
      <c r="D15" s="22"/>
      <c r="E15" s="22"/>
      <c r="F15" s="22"/>
      <c r="G15" s="22"/>
      <c r="H15" s="22"/>
      <c r="I15" s="51"/>
      <c r="J15" s="52"/>
      <c r="K15" s="51"/>
      <c r="L15" s="53"/>
      <c r="M15" s="25" t="str">
        <f>IF(SUM((D15-C15),(F15-E15),(H15-G15))=0,IF(I15=1,'Récap. annuel'!$C$14,"-"),SUM((D15-C15),(F15-E15),(H15-G15)))</f>
        <v>-</v>
      </c>
      <c r="N15" s="303" t="str">
        <f t="shared" si="0"/>
        <v>-</v>
      </c>
      <c r="O15" s="303" t="str">
        <f>IF(I15=1,'Récap. annuel'!$C$14,IF('Fev25'!H15-'Fev25'!G15=0,"-",'Fev25'!H15-'Fev25'!G15))</f>
        <v>-</v>
      </c>
      <c r="P15" s="303" t="str">
        <f>IF(K15=1,'Récap. annuel'!$C$14,IF('Fev25'!L15=1,'Récap. annuel'!$C$14/2,"-"))</f>
        <v>-</v>
      </c>
      <c r="Q15" s="30">
        <f>IF(OR(A15="sam.",A15="dim.",A15=""),"-",'Récap. annuel'!$C$14)</f>
        <v>0.34583333333333338</v>
      </c>
      <c r="R15" s="30">
        <f>IF(OR(A15="sam.",A15="dim."),"-",'Récap. annuel'!$C$16)</f>
        <v>0.39876700680272109</v>
      </c>
    </row>
    <row r="16" spans="1:18" x14ac:dyDescent="0.25">
      <c r="A16" s="100" t="s">
        <v>52</v>
      </c>
      <c r="B16" s="10">
        <v>45702</v>
      </c>
      <c r="C16" s="23"/>
      <c r="D16" s="24"/>
      <c r="E16" s="24"/>
      <c r="F16" s="24"/>
      <c r="G16" s="24"/>
      <c r="H16" s="24"/>
      <c r="I16" s="48"/>
      <c r="J16" s="49"/>
      <c r="K16" s="48"/>
      <c r="L16" s="50"/>
      <c r="M16" s="29" t="str">
        <f>IF(SUM((D16-C16),(F16-E16),(H16-G16))=0,IF(I16=1,'Récap. annuel'!$C$14,"-"),SUM((D16-C16),(F16-E16),(H16-G16)))</f>
        <v>-</v>
      </c>
      <c r="N16" s="304" t="str">
        <f t="shared" si="0"/>
        <v>-</v>
      </c>
      <c r="O16" s="304" t="str">
        <f>IF(I16=1,'Récap. annuel'!$C$14,IF('Fev25'!H16-'Fev25'!G16=0,"-",'Fev25'!H16-'Fev25'!G16))</f>
        <v>-</v>
      </c>
      <c r="P16" s="304" t="str">
        <f>IF(K16=1,'Récap. annuel'!$C$14,IF('Fev25'!L16=1,'Récap. annuel'!$C$14/2,"-"))</f>
        <v>-</v>
      </c>
      <c r="Q16" s="25">
        <f>IF(OR(A16="sam.",A16="dim.",A16=""),"-",'Récap. annuel'!$C$14)</f>
        <v>0.34583333333333338</v>
      </c>
      <c r="R16" s="25">
        <f>IF(OR(A16="sam.",A16="dim."),"-",'Récap. annuel'!$C$16)</f>
        <v>0.39876700680272109</v>
      </c>
    </row>
    <row r="17" spans="1:21" x14ac:dyDescent="0.25">
      <c r="A17" s="98" t="s">
        <v>46</v>
      </c>
      <c r="B17" s="35">
        <v>45703</v>
      </c>
      <c r="C17" s="36"/>
      <c r="D17" s="37"/>
      <c r="E17" s="37"/>
      <c r="F17" s="37"/>
      <c r="G17" s="37"/>
      <c r="H17" s="37"/>
      <c r="I17" s="54"/>
      <c r="J17" s="55"/>
      <c r="K17" s="54"/>
      <c r="L17" s="56"/>
      <c r="M17" s="39" t="str">
        <f>IF(SUM((D17-C17),(F17-E17),(H17-G17))=0,IF(I17=1,'Récap. annuel'!$C$14,"-"),SUM((D17-C17),(F17-E17),(H17-G17)))</f>
        <v>-</v>
      </c>
      <c r="N17" s="39" t="str">
        <f t="shared" si="0"/>
        <v>-</v>
      </c>
      <c r="O17" s="39" t="str">
        <f>IF(I17=1,'Récap. annuel'!$C$14,IF('Fev25'!H17-'Fev25'!G17=0,"-",'Fev25'!H17-'Fev25'!G17))</f>
        <v>-</v>
      </c>
      <c r="P17" s="39" t="str">
        <f>IF(K17=1,'Récap. annuel'!$C$14,IF('Fev25'!L17=1,'Récap. annuel'!$C$14/2,"-"))</f>
        <v>-</v>
      </c>
      <c r="Q17" s="39" t="str">
        <f>IF(OR(A17="sam.",A17="dim.",A17=""),"-",'Récap. annuel'!$C$14)</f>
        <v>-</v>
      </c>
      <c r="R17" s="98" t="s">
        <v>40</v>
      </c>
    </row>
    <row r="18" spans="1:21" x14ac:dyDescent="0.25">
      <c r="A18" s="98" t="s">
        <v>47</v>
      </c>
      <c r="B18" s="35">
        <v>45704</v>
      </c>
      <c r="C18" s="36"/>
      <c r="D18" s="37"/>
      <c r="E18" s="37"/>
      <c r="F18" s="37"/>
      <c r="G18" s="37"/>
      <c r="H18" s="37"/>
      <c r="I18" s="54"/>
      <c r="J18" s="55"/>
      <c r="K18" s="54"/>
      <c r="L18" s="56"/>
      <c r="M18" s="39" t="str">
        <f>IF(SUM((D18-C18),(F18-E18),(H18-G18))=0,IF(I18=1,'Récap. annuel'!$C$14,"-"),SUM((D18-C18),(F18-E18),(H18-G18)))</f>
        <v>-</v>
      </c>
      <c r="N18" s="39" t="str">
        <f t="shared" si="0"/>
        <v>-</v>
      </c>
      <c r="O18" s="39" t="str">
        <f>IF(I18=1,'Récap. annuel'!$C$14,IF('Fev25'!H18-'Fev25'!G18=0,"-",'Fev25'!H18-'Fev25'!G18))</f>
        <v>-</v>
      </c>
      <c r="P18" s="39" t="str">
        <f>IF(K18=1,'Récap. annuel'!$C$14,IF('Fev25'!L18=1,'Récap. annuel'!$C$14/2,"-"))</f>
        <v>-</v>
      </c>
      <c r="Q18" s="39" t="str">
        <f>IF(OR(A18="sam.",A18="dim.",A18=""),"-",'Récap. annuel'!$C$14)</f>
        <v>-</v>
      </c>
      <c r="R18" s="98" t="s">
        <v>40</v>
      </c>
    </row>
    <row r="19" spans="1:21" x14ac:dyDescent="0.25">
      <c r="A19" s="100" t="s">
        <v>48</v>
      </c>
      <c r="B19" s="10">
        <v>45705</v>
      </c>
      <c r="C19" s="155"/>
      <c r="D19" s="156"/>
      <c r="E19" s="156"/>
      <c r="F19" s="156"/>
      <c r="G19" s="156"/>
      <c r="H19" s="156"/>
      <c r="I19" s="157"/>
      <c r="J19" s="163"/>
      <c r="K19" s="157"/>
      <c r="L19" s="158"/>
      <c r="M19" s="29" t="str">
        <f>IF(SUM((D19-C19),(F19-E19),(H19-G19))=0,IF(I19=1,'Récap. annuel'!$C$14,"-"),SUM((D19-C19),(F19-E19),(H19-G19)))</f>
        <v>-</v>
      </c>
      <c r="N19" s="304" t="str">
        <f t="shared" si="0"/>
        <v>-</v>
      </c>
      <c r="O19" s="304" t="str">
        <f>IF(I19=1,'Récap. annuel'!$C$14,IF('Fev25'!H19-'Fev25'!G19=0,"-",'Fev25'!H19-'Fev25'!G19))</f>
        <v>-</v>
      </c>
      <c r="P19" s="304" t="str">
        <f>IF(K19=1,'Récap. annuel'!$C$14,IF('Fev25'!L19=1,'Récap. annuel'!$C$14/2,"-"))</f>
        <v>-</v>
      </c>
      <c r="Q19" s="25">
        <f>IF(OR(A19="sam.",A19="dim.",A19=""),"-",'Récap. annuel'!$C$14)</f>
        <v>0.34583333333333338</v>
      </c>
      <c r="R19" s="25" t="s">
        <v>40</v>
      </c>
    </row>
    <row r="20" spans="1:21" x14ac:dyDescent="0.25">
      <c r="A20" s="99" t="s">
        <v>49</v>
      </c>
      <c r="B20" s="6">
        <v>45706</v>
      </c>
      <c r="C20" s="278"/>
      <c r="D20" s="279"/>
      <c r="E20" s="279"/>
      <c r="F20" s="279"/>
      <c r="G20" s="279"/>
      <c r="H20" s="279"/>
      <c r="I20" s="280"/>
      <c r="J20" s="308"/>
      <c r="K20" s="280"/>
      <c r="L20" s="281"/>
      <c r="M20" s="25" t="str">
        <f>IF(SUM((D20-C20),(F20-E20),(H20-G20))=0,IF(I20=1,'Récap. annuel'!$C$14,"-"),SUM((D20-C20),(F20-E20),(H20-G20)))</f>
        <v>-</v>
      </c>
      <c r="N20" s="28" t="str">
        <f t="shared" si="0"/>
        <v>-</v>
      </c>
      <c r="O20" s="28" t="str">
        <f>IF(I20=1,'Récap. annuel'!$C$14,IF('Fev25'!H20-'Fev25'!G20=0,"-",'Fev25'!H20-'Fev25'!G20))</f>
        <v>-</v>
      </c>
      <c r="P20" s="28" t="str">
        <f>IF(K20=1,'Récap. annuel'!$C$14,IF('Fev25'!L20=1,'Récap. annuel'!$C$14/2,"-"))</f>
        <v>-</v>
      </c>
      <c r="Q20" s="30">
        <f>IF(OR(A20="sam.",A20="dim.",A20=""),"-",'Récap. annuel'!$C$14)</f>
        <v>0.34583333333333338</v>
      </c>
      <c r="R20" s="30" t="s">
        <v>40</v>
      </c>
    </row>
    <row r="21" spans="1:21" x14ac:dyDescent="0.25">
      <c r="A21" s="100" t="s">
        <v>50</v>
      </c>
      <c r="B21" s="10">
        <v>45707</v>
      </c>
      <c r="C21" s="155"/>
      <c r="D21" s="156"/>
      <c r="E21" s="156"/>
      <c r="F21" s="156"/>
      <c r="G21" s="156"/>
      <c r="H21" s="156"/>
      <c r="I21" s="157"/>
      <c r="J21" s="163"/>
      <c r="K21" s="157"/>
      <c r="L21" s="158"/>
      <c r="M21" s="29" t="str">
        <f>IF(SUM((D21-C21),(F21-E21),(H21-G21))=0,IF(I21=1,'Récap. annuel'!$C$14,"-"),SUM((D21-C21),(F21-E21),(H21-G21)))</f>
        <v>-</v>
      </c>
      <c r="N21" s="304" t="str">
        <f t="shared" si="0"/>
        <v>-</v>
      </c>
      <c r="O21" s="304" t="str">
        <f>IF(I21=1,'Récap. annuel'!$C$14,IF('Fev25'!H21-'Fev25'!G21=0,"-",'Fev25'!H21-'Fev25'!G21))</f>
        <v>-</v>
      </c>
      <c r="P21" s="304" t="str">
        <f>IF(K21=1,'Récap. annuel'!$C$14,IF('Fev25'!L21=1,'Récap. annuel'!$C$14/2,"-"))</f>
        <v>-</v>
      </c>
      <c r="Q21" s="25">
        <f>IF(OR(A21="sam.",A21="dim.",A21=""),"-",'Récap. annuel'!$C$14)</f>
        <v>0.34583333333333338</v>
      </c>
      <c r="R21" s="25" t="s">
        <v>40</v>
      </c>
    </row>
    <row r="22" spans="1:21" x14ac:dyDescent="0.25">
      <c r="A22" s="99" t="s">
        <v>51</v>
      </c>
      <c r="B22" s="6">
        <v>45708</v>
      </c>
      <c r="C22" s="278"/>
      <c r="D22" s="279"/>
      <c r="E22" s="279"/>
      <c r="F22" s="279"/>
      <c r="G22" s="279"/>
      <c r="H22" s="279"/>
      <c r="I22" s="280"/>
      <c r="J22" s="308"/>
      <c r="K22" s="280"/>
      <c r="L22" s="281"/>
      <c r="M22" s="25" t="str">
        <f>IF(SUM((D22-C22),(F22-E22),(H22-G22))=0,IF(I22=1,'Récap. annuel'!$C$14,"-"),SUM((D22-C22),(F22-E22),(H22-G22)))</f>
        <v>-</v>
      </c>
      <c r="N22" s="28" t="str">
        <f t="shared" si="0"/>
        <v>-</v>
      </c>
      <c r="O22" s="28" t="str">
        <f>IF(I22=1,'Récap. annuel'!$C$14,IF('Fev25'!H22-'Fev25'!G22=0,"-",'Fev25'!H22-'Fev25'!G22))</f>
        <v>-</v>
      </c>
      <c r="P22" s="28" t="str">
        <f>IF(K22=1,'Récap. annuel'!$C$14,IF('Fev25'!L22=1,'Récap. annuel'!$C$14/2,"-"))</f>
        <v>-</v>
      </c>
      <c r="Q22" s="30">
        <f>IF(OR(A22="sam.",A22="dim.",A22=""),"-",'Récap. annuel'!$C$14)</f>
        <v>0.34583333333333338</v>
      </c>
      <c r="R22" s="30" t="s">
        <v>40</v>
      </c>
      <c r="U22" s="310"/>
    </row>
    <row r="23" spans="1:21" x14ac:dyDescent="0.25">
      <c r="A23" s="100" t="s">
        <v>52</v>
      </c>
      <c r="B23" s="10">
        <v>45709</v>
      </c>
      <c r="C23" s="155"/>
      <c r="D23" s="156"/>
      <c r="E23" s="156"/>
      <c r="F23" s="156"/>
      <c r="G23" s="156"/>
      <c r="H23" s="156"/>
      <c r="I23" s="157"/>
      <c r="J23" s="163"/>
      <c r="K23" s="157"/>
      <c r="L23" s="158"/>
      <c r="M23" s="29" t="str">
        <f>IF(SUM((D23-C23),(F23-E23),(H23-G23))=0,IF(I23=1,'Récap. annuel'!$C$14,"-"),SUM((D23-C23),(F23-E23),(H23-G23)))</f>
        <v>-</v>
      </c>
      <c r="N23" s="304" t="str">
        <f t="shared" si="0"/>
        <v>-</v>
      </c>
      <c r="O23" s="304" t="str">
        <f>IF(I23=1,'Récap. annuel'!$C$14,IF('Fev25'!H23-'Fev25'!G23=0,"-",'Fev25'!H23-'Fev25'!G23))</f>
        <v>-</v>
      </c>
      <c r="P23" s="304" t="str">
        <f>IF(K23=1,'Récap. annuel'!$C$14,IF('Fev25'!L23=1,'Récap. annuel'!$C$14/2,"-"))</f>
        <v>-</v>
      </c>
      <c r="Q23" s="25">
        <f>IF(OR(A23="sam.",A23="dim.",A23=""),"-",'Récap. annuel'!$C$14)</f>
        <v>0.34583333333333338</v>
      </c>
      <c r="R23" s="25" t="s">
        <v>40</v>
      </c>
    </row>
    <row r="24" spans="1:21" x14ac:dyDescent="0.25">
      <c r="A24" s="98" t="s">
        <v>46</v>
      </c>
      <c r="B24" s="35">
        <v>45710</v>
      </c>
      <c r="C24" s="36"/>
      <c r="D24" s="37"/>
      <c r="E24" s="37"/>
      <c r="F24" s="37"/>
      <c r="G24" s="37"/>
      <c r="H24" s="37"/>
      <c r="I24" s="54"/>
      <c r="J24" s="55"/>
      <c r="K24" s="54"/>
      <c r="L24" s="56"/>
      <c r="M24" s="39" t="str">
        <f>IF(SUM((D24-C24),(F24-E24),(H24-G24))=0,IF(I24=1,'Récap. annuel'!$C$14,"-"),SUM((D24-C24),(F24-E24),(H24-G24)))</f>
        <v>-</v>
      </c>
      <c r="N24" s="39" t="str">
        <f t="shared" si="0"/>
        <v>-</v>
      </c>
      <c r="O24" s="39" t="str">
        <f>IF(I24=1,'Récap. annuel'!$C$14,IF('Fev25'!H24-'Fev25'!G24=0,"-",'Fev25'!H24-'Fev25'!G24))</f>
        <v>-</v>
      </c>
      <c r="P24" s="39" t="str">
        <f>IF(K24=1,'Récap. annuel'!$C$14,IF('Fev25'!L24=1,'Récap. annuel'!$C$14/2,"-"))</f>
        <v>-</v>
      </c>
      <c r="Q24" s="39" t="str">
        <f>IF(OR(A24="sam.",A24="dim.",A24=""),"-",'Récap. annuel'!$C$14)</f>
        <v>-</v>
      </c>
      <c r="R24" s="98" t="str">
        <f>IF(OR(A24="sam.",A24="dim."),"-",'Récap. annuel'!$C$16)</f>
        <v>-</v>
      </c>
    </row>
    <row r="25" spans="1:21" x14ac:dyDescent="0.25">
      <c r="A25" s="98" t="s">
        <v>47</v>
      </c>
      <c r="B25" s="35">
        <v>45711</v>
      </c>
      <c r="C25" s="36"/>
      <c r="D25" s="37"/>
      <c r="E25" s="37"/>
      <c r="F25" s="37"/>
      <c r="G25" s="37"/>
      <c r="H25" s="37"/>
      <c r="I25" s="54"/>
      <c r="J25" s="55"/>
      <c r="K25" s="54"/>
      <c r="L25" s="56"/>
      <c r="M25" s="39" t="str">
        <f>IF(SUM((D25-C25),(F25-E25),(H25-G25))=0,IF(I25=1,'Récap. annuel'!$C$14,"-"),SUM((D25-C25),(F25-E25),(H25-G25)))</f>
        <v>-</v>
      </c>
      <c r="N25" s="39" t="str">
        <f t="shared" si="0"/>
        <v>-</v>
      </c>
      <c r="O25" s="39" t="str">
        <f>IF(I25=1,'Récap. annuel'!$C$14,IF('Fev25'!H25-'Fev25'!G25=0,"-",'Fev25'!H25-'Fev25'!G25))</f>
        <v>-</v>
      </c>
      <c r="P25" s="39" t="str">
        <f>IF(K25=1,'Récap. annuel'!$C$14,IF('Fev25'!L25=1,'Récap. annuel'!$C$14/2,"-"))</f>
        <v>-</v>
      </c>
      <c r="Q25" s="39" t="str">
        <f>IF(OR(A25="sam.",A25="dim.",A25=""),"-",'Récap. annuel'!$C$14)</f>
        <v>-</v>
      </c>
      <c r="R25" s="98" t="str">
        <f>IF(OR(A25="sam.",A25="dim."),"-",'Récap. annuel'!$C$16)</f>
        <v>-</v>
      </c>
    </row>
    <row r="26" spans="1:21" x14ac:dyDescent="0.25">
      <c r="A26" s="100" t="s">
        <v>48</v>
      </c>
      <c r="B26" s="10">
        <v>45712</v>
      </c>
      <c r="C26" s="23"/>
      <c r="D26" s="24"/>
      <c r="E26" s="24"/>
      <c r="F26" s="24"/>
      <c r="G26" s="24"/>
      <c r="H26" s="24"/>
      <c r="I26" s="48"/>
      <c r="J26" s="49"/>
      <c r="K26" s="48"/>
      <c r="L26" s="50"/>
      <c r="M26" s="29" t="str">
        <f>IF(SUM((D26-C26),(F26-E26),(H26-G26))=0,IF(I26=1,'Récap. annuel'!$C$14,"-"),SUM((D26-C26),(F26-E26),(H26-G26)))</f>
        <v>-</v>
      </c>
      <c r="N26" s="304" t="str">
        <f t="shared" si="0"/>
        <v>-</v>
      </c>
      <c r="O26" s="304" t="str">
        <f>IF(I26=1,'Récap. annuel'!$C$14,IF('Fev25'!H26-'Fev25'!G26=0,"-",'Fev25'!H26-'Fev25'!G26))</f>
        <v>-</v>
      </c>
      <c r="P26" s="304" t="str">
        <f>IF(K26=1,'Récap. annuel'!$C$14,IF('Fev25'!L26=1,'Récap. annuel'!$C$14/2,"-"))</f>
        <v>-</v>
      </c>
      <c r="Q26" s="25">
        <f>IF(OR(A25="sam.",A26="dim.",A26=""),"-",'Récap. annuel'!$C$14)</f>
        <v>0.34583333333333338</v>
      </c>
      <c r="R26" s="25">
        <f>IF(OR(A26="sam.",A26="dim."),"-",'Récap. annuel'!$C$16)</f>
        <v>0.39876700680272109</v>
      </c>
    </row>
    <row r="27" spans="1:21" x14ac:dyDescent="0.25">
      <c r="A27" s="99" t="s">
        <v>49</v>
      </c>
      <c r="B27" s="6">
        <v>45713</v>
      </c>
      <c r="C27" s="21"/>
      <c r="D27" s="22"/>
      <c r="E27" s="22"/>
      <c r="F27" s="22"/>
      <c r="G27" s="22"/>
      <c r="H27" s="22"/>
      <c r="I27" s="51"/>
      <c r="J27" s="52"/>
      <c r="K27" s="51"/>
      <c r="L27" s="53"/>
      <c r="M27" s="25" t="str">
        <f>IF(SUM((D27-C27),(F27-E27),(H27-G27))=0,IF(I27=1,'Récap. annuel'!$C$14,"-"),SUM((D27-C27),(F27-E27),(H27-G27)))</f>
        <v>-</v>
      </c>
      <c r="N27" s="303" t="str">
        <f t="shared" si="0"/>
        <v>-</v>
      </c>
      <c r="O27" s="303" t="str">
        <f>IF(I27=1,'Récap. annuel'!$C$14,IF('Fev25'!H27-'Fev25'!G27=0,"-",'Fev25'!H27-'Fev25'!G27))</f>
        <v>-</v>
      </c>
      <c r="P27" s="303" t="str">
        <f>IF(K27=1,'Récap. annuel'!$C$14,IF('Fev25'!L27=1,'Récap. annuel'!$C$14/2,"-"))</f>
        <v>-</v>
      </c>
      <c r="Q27" s="30">
        <f>IF(OR(A27="sam.",A27="dim.",A27=""),"-",'Récap. annuel'!$C$14)</f>
        <v>0.34583333333333338</v>
      </c>
      <c r="R27" s="30">
        <f>IF(OR(A27="sam.",A27="dim."),"-",'Récap. annuel'!$C$16)</f>
        <v>0.39876700680272109</v>
      </c>
    </row>
    <row r="28" spans="1:21" x14ac:dyDescent="0.25">
      <c r="A28" s="100" t="s">
        <v>50</v>
      </c>
      <c r="B28" s="10">
        <v>45714</v>
      </c>
      <c r="C28" s="23"/>
      <c r="D28" s="24"/>
      <c r="E28" s="24"/>
      <c r="F28" s="24"/>
      <c r="G28" s="24"/>
      <c r="H28" s="24"/>
      <c r="I28" s="48"/>
      <c r="J28" s="49"/>
      <c r="K28" s="48"/>
      <c r="L28" s="50"/>
      <c r="M28" s="29" t="str">
        <f>IF(SUM((D28-C28),(F28-E28),(H28-G28))=0,IF(I28=1,'Récap. annuel'!$C$14,"-"),SUM((D28-C28),(F28-E28),(H28-G28)))</f>
        <v>-</v>
      </c>
      <c r="N28" s="304" t="str">
        <f t="shared" si="0"/>
        <v>-</v>
      </c>
      <c r="O28" s="304" t="str">
        <f>IF(I28=1,'Récap. annuel'!$C$14,IF('Fev25'!H28-'Fev25'!G28=0,"-",'Fev25'!H28-'Fev25'!G28))</f>
        <v>-</v>
      </c>
      <c r="P28" s="304" t="str">
        <f>IF(K28=1,'Récap. annuel'!$C$14,IF('Fev25'!L28=1,'Récap. annuel'!$C$14/2,"-"))</f>
        <v>-</v>
      </c>
      <c r="Q28" s="25">
        <f>IF(OR(A28="sam.",A28="dim.",A28=""),"-",'Récap. annuel'!$C$14)</f>
        <v>0.34583333333333338</v>
      </c>
      <c r="R28" s="25">
        <f>IF(OR(A28="sam.",A28="dim."),"-",'Récap. annuel'!$C$16)</f>
        <v>0.39876700680272109</v>
      </c>
    </row>
    <row r="29" spans="1:21" x14ac:dyDescent="0.25">
      <c r="A29" s="99" t="s">
        <v>51</v>
      </c>
      <c r="B29" s="6">
        <v>45715</v>
      </c>
      <c r="C29" s="21"/>
      <c r="D29" s="22"/>
      <c r="E29" s="22"/>
      <c r="F29" s="22"/>
      <c r="G29" s="22"/>
      <c r="H29" s="22"/>
      <c r="I29" s="51"/>
      <c r="J29" s="52"/>
      <c r="K29" s="51"/>
      <c r="L29" s="53"/>
      <c r="M29" s="25" t="str">
        <f>IF(SUM((D29-C29),(F29-E29),(H29-G29))=0,IF(I29=1,'Récap. annuel'!$C$14,"-"),SUM((D29-C29),(F29-E29),(H29-G29)))</f>
        <v>-</v>
      </c>
      <c r="N29" s="28" t="str">
        <f t="shared" si="0"/>
        <v>-</v>
      </c>
      <c r="O29" s="28" t="str">
        <f>IF(I29=1,'Récap. annuel'!$C$14,IF('Fev25'!H29-'Fev25'!G29=0,"-",'Fev25'!H29-'Fev25'!G29))</f>
        <v>-</v>
      </c>
      <c r="P29" s="28" t="str">
        <f>IF(K29=1,'Récap. annuel'!$C$14,IF('Fev25'!L29=1,'Récap. annuel'!$C$14/2,"-"))</f>
        <v>-</v>
      </c>
      <c r="Q29" s="30">
        <f>IF(OR(A29="sam.",A29="dim.",A29=""),"-",'Récap. annuel'!$C$14)</f>
        <v>0.34583333333333338</v>
      </c>
      <c r="R29" s="30">
        <f>IF(OR(A29="sam.",A29="dim."),"-",'Récap. annuel'!$C$16)</f>
        <v>0.39876700680272109</v>
      </c>
      <c r="T29" s="310"/>
      <c r="U29" s="310"/>
    </row>
    <row r="30" spans="1:21" ht="15.75" thickBot="1" x14ac:dyDescent="0.3">
      <c r="A30" s="101" t="s">
        <v>52</v>
      </c>
      <c r="B30" s="88">
        <v>45716</v>
      </c>
      <c r="C30" s="89"/>
      <c r="D30" s="90"/>
      <c r="E30" s="90"/>
      <c r="F30" s="90"/>
      <c r="G30" s="90"/>
      <c r="H30" s="90"/>
      <c r="I30" s="91"/>
      <c r="J30" s="92"/>
      <c r="K30" s="91"/>
      <c r="L30" s="93"/>
      <c r="M30" s="369" t="str">
        <f>IF(SUM((D30-C30),(F30-E30),(H30-G30))=0,IF(I30=1,'Récap. annuel'!$C$14,"-"),SUM((D30-C30),(F30-E30),(H30-G30)))</f>
        <v>-</v>
      </c>
      <c r="N30" s="370" t="str">
        <f t="shared" si="0"/>
        <v>-</v>
      </c>
      <c r="O30" s="370" t="str">
        <f>IF(I30=1,'Récap. annuel'!$C$14,IF('Fev25'!H30-'Fev25'!G30=0,"-",'Fev25'!H30-'Fev25'!G30))</f>
        <v>-</v>
      </c>
      <c r="P30" s="370" t="str">
        <f>IF(K30=1,'Récap. annuel'!$C$14,IF('Fev25'!L30=1,'Récap. annuel'!$C$14/2,"-"))</f>
        <v>-</v>
      </c>
      <c r="Q30" s="33">
        <f>IF(OR(A30="sam.",A30="dim.",A30=""),"-",'Récap. annuel'!$C$14)</f>
        <v>0.34583333333333338</v>
      </c>
      <c r="R30" s="33">
        <f>IF(OR(A30="sam.",A30="dim."),"-",'Récap. annuel'!$C$16)</f>
        <v>0.39876700680272109</v>
      </c>
    </row>
    <row r="31" spans="1:21" ht="15.75" thickBot="1" x14ac:dyDescent="0.3">
      <c r="K31" s="423" t="s">
        <v>7</v>
      </c>
      <c r="L31" s="424"/>
      <c r="M31" s="34">
        <f t="shared" ref="M31:R31" si="1">SUM(M3:M30)</f>
        <v>0</v>
      </c>
      <c r="N31" s="34">
        <f t="shared" si="1"/>
        <v>0</v>
      </c>
      <c r="O31" s="34">
        <f t="shared" si="1"/>
        <v>0</v>
      </c>
      <c r="P31" s="34">
        <f t="shared" si="1"/>
        <v>0</v>
      </c>
      <c r="Q31" s="32">
        <f t="shared" si="1"/>
        <v>6.9166666666666652</v>
      </c>
      <c r="R31" s="32">
        <f t="shared" si="1"/>
        <v>5.981505102040817</v>
      </c>
    </row>
    <row r="32" spans="1:21" ht="15.75" thickBot="1" x14ac:dyDescent="0.3">
      <c r="K32" s="423" t="s">
        <v>15</v>
      </c>
      <c r="L32" s="425"/>
      <c r="M32" s="11">
        <f>'Jan25'!M35-(SUM(SUM('Fev25'!K3:K30),SUM('Fev25'!L3:L30)/2))</f>
        <v>55</v>
      </c>
      <c r="N32" s="44"/>
      <c r="O32" s="44"/>
      <c r="P32" s="44"/>
    </row>
    <row r="33" spans="11:16" ht="15.75" thickBot="1" x14ac:dyDescent="0.3">
      <c r="K33" s="423" t="s">
        <v>14</v>
      </c>
      <c r="L33" s="425"/>
      <c r="M33" s="12">
        <f>SUM(SUMIF(G3:G30,"&lt;&gt;",O3:O30),SUMIF(I3:I30,"&lt;&gt;",O3:O30))</f>
        <v>0</v>
      </c>
      <c r="N33" s="45"/>
      <c r="O33" s="45"/>
      <c r="P33" s="45"/>
    </row>
  </sheetData>
  <protectedRanges>
    <protectedRange algorithmName="SHA-512" hashValue="2QImkUwPol4+H0cOE67zGKRncYVWhzyaLCQJq1CQY1dDOAk7opYkXWmWRH5hJT1EZO/hB2iXZ/gGW9hmCXMP6g==" saltValue="l1JW0G/Xh5gw+vzfEIzm6w==" spinCount="100000" sqref="M34:M1048576 A31:B1048576 M31:M32 Q31:Q1048576 Q1:Q30 M1:M30 A1:B30" name="mois_nonModifiable"/>
    <protectedRange algorithmName="SHA-512" hashValue="2QImkUwPol4+H0cOE67zGKRncYVWhzyaLCQJq1CQY1dDOAk7opYkXWmWRH5hJT1EZO/hB2iXZ/gGW9hmCXMP6g==" saltValue="l1JW0G/Xh5gw+vzfEIzm6w==" spinCount="100000" sqref="M33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1:L31"/>
    <mergeCell ref="K32:L32"/>
    <mergeCell ref="K33:L33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honeticPr fontId="29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04AE-7AFF-4436-9046-D7EC961A586C}">
  <sheetPr codeName="Feuil4"/>
  <dimension ref="A1:T36"/>
  <sheetViews>
    <sheetView showGridLines="0" zoomScaleNormal="100" workbookViewId="0">
      <selection sqref="A1:R36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7.42578125" style="4" customWidth="1"/>
    <col min="19" max="16384" width="10.85546875" style="3"/>
  </cols>
  <sheetData>
    <row r="1" spans="1:18" ht="30.6" customHeight="1" thickBot="1" x14ac:dyDescent="0.3">
      <c r="A1" s="418" t="s">
        <v>105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98" t="s">
        <v>46</v>
      </c>
      <c r="B3" s="35">
        <v>45717</v>
      </c>
      <c r="C3" s="36"/>
      <c r="D3" s="37"/>
      <c r="E3" s="37"/>
      <c r="F3" s="37"/>
      <c r="G3" s="37"/>
      <c r="H3" s="37"/>
      <c r="I3" s="54"/>
      <c r="J3" s="55"/>
      <c r="K3" s="54"/>
      <c r="L3" s="56"/>
      <c r="M3" s="39" t="str">
        <f>IF(SUM((D3-C3),(F3-E3),(H3-G3))=0,IF(I3=1,'Récap. annuel'!$C$14,"-"),SUM((D3-C3),(F3-E3),(H3-G3)))</f>
        <v>-</v>
      </c>
      <c r="N3" s="39" t="str">
        <f>IF(SUM((D3-C3),(F3-E3))=0,"-",SUM((D3-C3),(F3-E3)))</f>
        <v>-</v>
      </c>
      <c r="O3" s="39" t="str">
        <f>IF(I3=1,'Récap. annuel'!$C$14,IF('Mar25'!H3-'Mar25'!G3=0,"-",'Mar25'!H3-'Mar25'!G3))</f>
        <v>-</v>
      </c>
      <c r="P3" s="39" t="str">
        <f>IF(K3=1,'Récap. annuel'!$C$14,IF('Mar25'!L3=1,'Récap. annuel'!$C$14/2,"-"))</f>
        <v>-</v>
      </c>
      <c r="Q3" s="39" t="str">
        <f>IF(OR(A3="sam.",A3="dim.",A3=""),"-",'Récap. annuel'!$C$14)</f>
        <v>-</v>
      </c>
      <c r="R3" s="39" t="str">
        <f>IF(OR(A3="sam.",A3="dim."),"-",'Récap. annuel'!$C$16)</f>
        <v>-</v>
      </c>
    </row>
    <row r="4" spans="1:18" x14ac:dyDescent="0.25">
      <c r="A4" s="98" t="s">
        <v>47</v>
      </c>
      <c r="B4" s="35">
        <v>45718</v>
      </c>
      <c r="C4" s="36"/>
      <c r="D4" s="37"/>
      <c r="E4" s="37"/>
      <c r="F4" s="37"/>
      <c r="G4" s="37"/>
      <c r="H4" s="37"/>
      <c r="I4" s="54"/>
      <c r="J4" s="55"/>
      <c r="K4" s="54"/>
      <c r="L4" s="56"/>
      <c r="M4" s="39" t="str">
        <f>IF(SUM((D4-C4),(F4-E4),(H4-G4))=0,IF(I4=1,'Récap. annuel'!$C$14,"-"),SUM((D4-C4),(F4-E4),(H4-G4)))</f>
        <v>-</v>
      </c>
      <c r="N4" s="39" t="str">
        <f t="shared" ref="N4:N5" si="0">IF(SUM((D4-C4),(F4-E4))=0,"-",SUM((D4-C4),(F4-E4)))</f>
        <v>-</v>
      </c>
      <c r="O4" s="39" t="str">
        <f>IF(I4=1,'Récap. annuel'!$C$14,IF('Mar25'!H4-'Mar25'!G4=0,"-",'Mar25'!H4-'Mar25'!G4))</f>
        <v>-</v>
      </c>
      <c r="P4" s="39" t="str">
        <f>IF(K4=1,'Récap. annuel'!$C$14,IF('Mar25'!L4=1,'Récap. annuel'!$C$14/2,"-"))</f>
        <v>-</v>
      </c>
      <c r="Q4" s="39" t="str">
        <f>IF(OR(A4="sam.",A4="dim.",A4=""),"-",'Récap. annuel'!$C$14)</f>
        <v>-</v>
      </c>
      <c r="R4" s="39" t="str">
        <f>IF(OR(A4="sam.",A4="dim."),"-",'Récap. annuel'!$C$16)</f>
        <v>-</v>
      </c>
    </row>
    <row r="5" spans="1:18" x14ac:dyDescent="0.25">
      <c r="A5" s="316" t="s">
        <v>48</v>
      </c>
      <c r="B5" s="10">
        <v>45719</v>
      </c>
      <c r="C5" s="23"/>
      <c r="D5" s="24"/>
      <c r="E5" s="24"/>
      <c r="F5" s="24"/>
      <c r="G5" s="24"/>
      <c r="H5" s="24"/>
      <c r="I5" s="48"/>
      <c r="J5" s="49"/>
      <c r="K5" s="48"/>
      <c r="L5" s="50"/>
      <c r="M5" s="29" t="str">
        <f>IF(SUM((D5-C5),(F5-E5),(H5-G5))=0,IF(I5=1,'Récap. annuel'!$C$14,"-"),SUM((D5-C5),(F5-E5),(H5-G5)))</f>
        <v>-</v>
      </c>
      <c r="N5" s="304" t="str">
        <f t="shared" si="0"/>
        <v>-</v>
      </c>
      <c r="O5" s="304" t="str">
        <f>IF(I5=1,'Récap. annuel'!$C$14,IF('Mar25'!H5-'Mar25'!G5=0,"-",'Mar25'!H5-'Mar25'!G5))</f>
        <v>-</v>
      </c>
      <c r="P5" s="304" t="str">
        <f>IF(K5=1,'Récap. annuel'!$C$14,IF('Mar25'!L5=1,'Récap. annuel'!$C$14/2,"-"))</f>
        <v>-</v>
      </c>
      <c r="Q5" s="25">
        <f>IF(OR(A5="sam.",A5="dim.",A5=""),"-",'Récap. annuel'!$C$14)</f>
        <v>0.34583333333333338</v>
      </c>
      <c r="R5" s="25">
        <f>IF(OR(A5="sam.",A5="dim."),"-",'Récap. annuel'!$C$16)</f>
        <v>0.39876700680272109</v>
      </c>
    </row>
    <row r="6" spans="1:18" x14ac:dyDescent="0.25">
      <c r="A6" s="99" t="s">
        <v>49</v>
      </c>
      <c r="B6" s="6">
        <v>45720</v>
      </c>
      <c r="C6" s="21"/>
      <c r="D6" s="22"/>
      <c r="E6" s="22"/>
      <c r="F6" s="22"/>
      <c r="G6" s="22"/>
      <c r="H6" s="22"/>
      <c r="I6" s="51"/>
      <c r="J6" s="52"/>
      <c r="K6" s="51"/>
      <c r="L6" s="53"/>
      <c r="M6" s="25" t="str">
        <f>IF(SUM((D6-C6),(F6-E6),(H6-G6))=0,IF(I6=1,'Récap. annuel'!$C$14,"-"),SUM((D6-C6),(F6-E6),(H6-G6)))</f>
        <v>-</v>
      </c>
      <c r="N6" s="302" t="str">
        <f t="shared" ref="N6:N33" si="1">IF(SUM((D6-C6),(F6-E6))=0,"-",SUM((D6-C6),(F6-E6)))</f>
        <v>-</v>
      </c>
      <c r="O6" s="302" t="str">
        <f>IF(I6=1,'Récap. annuel'!$C$14,IF('Mar25'!H6-'Mar25'!G6=0,"-",'Mar25'!H6-'Mar25'!G6))</f>
        <v>-</v>
      </c>
      <c r="P6" s="302" t="str">
        <f>IF(K6=1,'Récap. annuel'!$C$14,IF('Mar25'!L6=1,'Récap. annuel'!$C$14/2,"-"))</f>
        <v>-</v>
      </c>
      <c r="Q6" s="30">
        <f>IF(OR(A6="sam.",A6="dim.",A6=""),"-",'Récap. annuel'!$C$14)</f>
        <v>0.34583333333333338</v>
      </c>
      <c r="R6" s="30">
        <f>IF(OR(A6="sam.",A6="dim."),"-",'Récap. annuel'!$C$16)</f>
        <v>0.39876700680272109</v>
      </c>
    </row>
    <row r="7" spans="1:18" x14ac:dyDescent="0.25">
      <c r="A7" s="316" t="s">
        <v>50</v>
      </c>
      <c r="B7" s="10">
        <v>45721</v>
      </c>
      <c r="C7" s="23"/>
      <c r="D7" s="24"/>
      <c r="E7" s="24"/>
      <c r="F7" s="24"/>
      <c r="G7" s="24"/>
      <c r="H7" s="24"/>
      <c r="I7" s="48"/>
      <c r="J7" s="49"/>
      <c r="K7" s="48"/>
      <c r="L7" s="50"/>
      <c r="M7" s="29" t="str">
        <f>IF(SUM((D7-C7),(F7-E7),(H7-G7))=0,IF(I7=1,'Récap. annuel'!$C$14,"-"),SUM((D7-C7),(F7-E7),(H7-G7)))</f>
        <v>-</v>
      </c>
      <c r="N7" s="304" t="str">
        <f>IF(SUM((D7-C7),(F7-E7))=0,"-",SUM((D7-C7),(F7-E7)))</f>
        <v>-</v>
      </c>
      <c r="O7" s="304" t="str">
        <f>IF(I7=1,'Récap. annuel'!$C$14,IF('Mar25'!H7-'Mar25'!G7=0,"-",'Mar25'!H7-'Mar25'!G7))</f>
        <v>-</v>
      </c>
      <c r="P7" s="304" t="str">
        <f>IF(K7=1,'Récap. annuel'!$C$14,IF('Mar25'!L7=1,'Récap. annuel'!$C$14/2,"-"))</f>
        <v>-</v>
      </c>
      <c r="Q7" s="25">
        <f>IF(OR(A7="sam.",A7="dim.",A7=""),"-",'Récap. annuel'!$C$14)</f>
        <v>0.34583333333333338</v>
      </c>
      <c r="R7" s="25">
        <f>IF(OR(A7="sam.",A7="dim."),"-",'Récap. annuel'!$C$16)</f>
        <v>0.39876700680272109</v>
      </c>
    </row>
    <row r="8" spans="1:18" x14ac:dyDescent="0.25">
      <c r="A8" s="99" t="s">
        <v>51</v>
      </c>
      <c r="B8" s="6">
        <v>45722</v>
      </c>
      <c r="C8" s="21"/>
      <c r="D8" s="22"/>
      <c r="E8" s="22"/>
      <c r="F8" s="22"/>
      <c r="G8" s="22"/>
      <c r="H8" s="22"/>
      <c r="I8" s="51"/>
      <c r="J8" s="52"/>
      <c r="K8" s="51"/>
      <c r="L8" s="53"/>
      <c r="M8" s="25" t="str">
        <f>IF(SUM((D8-C8),(F8-E8),(H8-G8))=0,IF(I8=1,'Récap. annuel'!$C$14,"-"),SUM((D8-C8),(F8-E8),(H8-G8)))</f>
        <v>-</v>
      </c>
      <c r="N8" s="302" t="str">
        <f t="shared" si="1"/>
        <v>-</v>
      </c>
      <c r="O8" s="302" t="str">
        <f>IF(I8=1,'Récap. annuel'!$C$14,IF('Mar25'!H8-'Mar25'!G8=0,"-",'Mar25'!H8-'Mar25'!G8))</f>
        <v>-</v>
      </c>
      <c r="P8" s="302" t="str">
        <f>IF(K8=1,'Récap. annuel'!$C$14,IF('Mar25'!L8=1,'Récap. annuel'!$C$14/2,"-"))</f>
        <v>-</v>
      </c>
      <c r="Q8" s="30">
        <f>IF(OR(A8="sam.",A8="dim.",A8=""),"-",'Récap. annuel'!$C$14)</f>
        <v>0.34583333333333338</v>
      </c>
      <c r="R8" s="30">
        <f>IF(OR(A8="sam.",A8="dim."),"-",'Récap. annuel'!$C$16)</f>
        <v>0.39876700680272109</v>
      </c>
    </row>
    <row r="9" spans="1:18" x14ac:dyDescent="0.25">
      <c r="A9" s="316" t="s">
        <v>52</v>
      </c>
      <c r="B9" s="10">
        <v>45723</v>
      </c>
      <c r="C9" s="23"/>
      <c r="D9" s="24"/>
      <c r="E9" s="24"/>
      <c r="F9" s="24"/>
      <c r="G9" s="24"/>
      <c r="H9" s="24"/>
      <c r="I9" s="48"/>
      <c r="J9" s="49"/>
      <c r="K9" s="48"/>
      <c r="L9" s="50"/>
      <c r="M9" s="29" t="str">
        <f>IF(SUM((D9-C9),(F9-E9),(H9-G9))=0,IF(I9=1,'Récap. annuel'!$C$14,"-"),SUM((D9-C9),(F9-E9),(H9-G9)))</f>
        <v>-</v>
      </c>
      <c r="N9" s="304" t="str">
        <f t="shared" si="1"/>
        <v>-</v>
      </c>
      <c r="O9" s="304" t="str">
        <f>IF(I9=1,'Récap. annuel'!$C$14,IF('Mar25'!H9-'Mar25'!G9=0,"-",'Mar25'!H9-'Mar25'!G9))</f>
        <v>-</v>
      </c>
      <c r="P9" s="304" t="str">
        <f>IF(K9=1,'Récap. annuel'!$C$14,IF('Mar25'!L9=1,'Récap. annuel'!$C$14/2,"-"))</f>
        <v>-</v>
      </c>
      <c r="Q9" s="25">
        <f>IF(OR(A9="sam.",A9="dim.",A9=""),"-",'Récap. annuel'!$C$14)</f>
        <v>0.34583333333333338</v>
      </c>
      <c r="R9" s="25">
        <f>IF(OR(A9="sam.",A9="dim."),"-",'Récap. annuel'!$C$16)</f>
        <v>0.39876700680272109</v>
      </c>
    </row>
    <row r="10" spans="1:18" x14ac:dyDescent="0.25">
      <c r="A10" s="98" t="s">
        <v>46</v>
      </c>
      <c r="B10" s="35">
        <v>45724</v>
      </c>
      <c r="C10" s="36"/>
      <c r="D10" s="37"/>
      <c r="E10" s="37"/>
      <c r="F10" s="37"/>
      <c r="G10" s="37"/>
      <c r="H10" s="37"/>
      <c r="I10" s="54"/>
      <c r="J10" s="55"/>
      <c r="K10" s="54"/>
      <c r="L10" s="56"/>
      <c r="M10" s="39" t="str">
        <f>IF(SUM((D10-C10),(F10-E10),(H10-G10))=0,IF(I10=1,'Récap. annuel'!$C$14,"-"),SUM((D10-C10),(F10-E10),(H10-G10)))</f>
        <v>-</v>
      </c>
      <c r="N10" s="39" t="str">
        <f t="shared" si="1"/>
        <v>-</v>
      </c>
      <c r="O10" s="39" t="str">
        <f>IF(I10=1,'Récap. annuel'!$C$14,IF('Mar25'!H10-'Mar25'!G10=0,"-",'Mar25'!H10-'Mar25'!G10))</f>
        <v>-</v>
      </c>
      <c r="P10" s="39" t="str">
        <f>IF(K10=1,'Récap. annuel'!$C$14,IF('Mar25'!L10=1,'Récap. annuel'!$C$14/2,"-"))</f>
        <v>-</v>
      </c>
      <c r="Q10" s="39" t="str">
        <f>IF(OR(A10="sam.",A10="dim.",A10=""),"-",'Récap. annuel'!$C$14)</f>
        <v>-</v>
      </c>
      <c r="R10" s="39" t="str">
        <f>IF(OR(A10="sam.",A10="dim."),"-",'Récap. annuel'!$C$16)</f>
        <v>-</v>
      </c>
    </row>
    <row r="11" spans="1:18" x14ac:dyDescent="0.25">
      <c r="A11" s="98" t="s">
        <v>47</v>
      </c>
      <c r="B11" s="35">
        <v>45725</v>
      </c>
      <c r="C11" s="36"/>
      <c r="D11" s="37"/>
      <c r="E11" s="37"/>
      <c r="F11" s="37"/>
      <c r="G11" s="37"/>
      <c r="H11" s="37"/>
      <c r="I11" s="54"/>
      <c r="J11" s="55"/>
      <c r="K11" s="54"/>
      <c r="L11" s="56"/>
      <c r="M11" s="39" t="str">
        <f>IF(SUM((D11-C11),(F11-E11),(H11-G11))=0,IF(I11=1,'Récap. annuel'!$C$14,"-"),SUM((D11-C11),(F11-E11),(H11-G11)))</f>
        <v>-</v>
      </c>
      <c r="N11" s="39" t="str">
        <f t="shared" si="1"/>
        <v>-</v>
      </c>
      <c r="O11" s="39" t="str">
        <f>IF(I11=1,'Récap. annuel'!$C$14,IF('Mar25'!H11-'Mar25'!G11=0,"-",'Mar25'!H11-'Mar25'!G11))</f>
        <v>-</v>
      </c>
      <c r="P11" s="39" t="str">
        <f>IF(K11=1,'Récap. annuel'!$C$14,IF('Mar25'!L11=1,'Récap. annuel'!$C$14/2,"-"))</f>
        <v>-</v>
      </c>
      <c r="Q11" s="39" t="str">
        <f>IF(OR(A11="sam.",A11="dim.",A11=""),"-",'Récap. annuel'!$C$14)</f>
        <v>-</v>
      </c>
      <c r="R11" s="39" t="str">
        <f>IF(OR(A11="sam.",A11="dim."),"-",'Récap. annuel'!$C$16)</f>
        <v>-</v>
      </c>
    </row>
    <row r="12" spans="1:18" x14ac:dyDescent="0.25">
      <c r="A12" s="316" t="s">
        <v>48</v>
      </c>
      <c r="B12" s="10">
        <v>45726</v>
      </c>
      <c r="C12" s="23"/>
      <c r="D12" s="24"/>
      <c r="E12" s="24"/>
      <c r="F12" s="24"/>
      <c r="G12" s="24"/>
      <c r="H12" s="24"/>
      <c r="I12" s="48"/>
      <c r="J12" s="49"/>
      <c r="K12" s="48"/>
      <c r="L12" s="50"/>
      <c r="M12" s="29" t="str">
        <f>IF(SUM((D12-C12),(F12-E12),(H12-G12))=0,IF(I12=1,'Récap. annuel'!$C$14,"-"),SUM((D12-C12),(F12-E12),(H12-G12)))</f>
        <v>-</v>
      </c>
      <c r="N12" s="304" t="str">
        <f t="shared" si="1"/>
        <v>-</v>
      </c>
      <c r="O12" s="304" t="str">
        <f>IF(I12=1,'Récap. annuel'!$C$14,IF('Mar25'!H12-'Mar25'!G12=0,"-",'Mar25'!H12-'Mar25'!G12))</f>
        <v>-</v>
      </c>
      <c r="P12" s="304" t="str">
        <f>IF(K12=1,'Récap. annuel'!$C$14,IF('Mar25'!L12=1,'Récap. annuel'!$C$14/2,"-"))</f>
        <v>-</v>
      </c>
      <c r="Q12" s="25">
        <f>IF(OR(A12="sam.",A12="dim.",A12=""),"-",'Récap. annuel'!$C$14)</f>
        <v>0.34583333333333338</v>
      </c>
      <c r="R12" s="25">
        <f>IF(OR(A12="sam.",A12="dim."),"-",'Récap. annuel'!$C$16)</f>
        <v>0.39876700680272109</v>
      </c>
    </row>
    <row r="13" spans="1:18" x14ac:dyDescent="0.25">
      <c r="A13" s="99" t="s">
        <v>49</v>
      </c>
      <c r="B13" s="6">
        <v>45727</v>
      </c>
      <c r="C13" s="21"/>
      <c r="D13" s="22"/>
      <c r="E13" s="22"/>
      <c r="F13" s="22"/>
      <c r="G13" s="22"/>
      <c r="H13" s="22"/>
      <c r="I13" s="51"/>
      <c r="J13" s="52"/>
      <c r="K13" s="51"/>
      <c r="L13" s="53"/>
      <c r="M13" s="25" t="str">
        <f>IF(SUM((D13-C13),(F13-E13),(H13-G13))=0,IF(I13=1,'Récap. annuel'!$C$14,"-"),SUM((D13-C13),(F13-E13),(H13-G13)))</f>
        <v>-</v>
      </c>
      <c r="N13" s="302" t="str">
        <f>IF(SUM((D13-C13),(F13-E13))=0,"-",SUM((D13-C13),(F13-E13)))</f>
        <v>-</v>
      </c>
      <c r="O13" s="302" t="str">
        <f>IF(I13=1,'Récap. annuel'!$C$14,IF('Mar25'!H13-'Mar25'!G13=0,"-",'Mar25'!H13-'Mar25'!G13))</f>
        <v>-</v>
      </c>
      <c r="P13" s="302" t="str">
        <f>IF(K13=1,'Récap. annuel'!$C$14,IF('Mar25'!L13=1,'Récap. annuel'!$C$14/2,"-"))</f>
        <v>-</v>
      </c>
      <c r="Q13" s="30">
        <f>IF(OR(A13="sam.",A13="dim.",A13=""),"-",'Récap. annuel'!$C$14)</f>
        <v>0.34583333333333338</v>
      </c>
      <c r="R13" s="30">
        <f>IF(OR(A13="sam.",A13="dim."),"-",'Récap. annuel'!$C$16)</f>
        <v>0.39876700680272109</v>
      </c>
    </row>
    <row r="14" spans="1:18" x14ac:dyDescent="0.25">
      <c r="A14" s="316" t="s">
        <v>50</v>
      </c>
      <c r="B14" s="10">
        <v>45728</v>
      </c>
      <c r="C14" s="23"/>
      <c r="D14" s="24"/>
      <c r="E14" s="24"/>
      <c r="F14" s="24"/>
      <c r="G14" s="24"/>
      <c r="H14" s="24"/>
      <c r="I14" s="48"/>
      <c r="J14" s="49"/>
      <c r="K14" s="48"/>
      <c r="L14" s="50"/>
      <c r="M14" s="29" t="str">
        <f>IF(SUM((D14-C14),(F14-E14),(H14-G14))=0,IF(I14=1,'Récap. annuel'!$C$14,"-"),SUM((D14-C14),(F14-E14),(H14-G14)))</f>
        <v>-</v>
      </c>
      <c r="N14" s="304" t="str">
        <f>IF(SUM((D14-C14),(F14-E14))=0,"-",SUM((D14-C14),(F14-E14)))</f>
        <v>-</v>
      </c>
      <c r="O14" s="304" t="str">
        <f>IF(I14=1,'Récap. annuel'!$C$14,IF('Mar25'!H14-'Mar25'!G14=0,"-",'Mar25'!H14-'Mar25'!G14))</f>
        <v>-</v>
      </c>
      <c r="P14" s="304" t="str">
        <f>IF(K14=1,'Récap. annuel'!$C$14,IF('Mar25'!L14=1,'Récap. annuel'!$C$14/2,"-"))</f>
        <v>-</v>
      </c>
      <c r="Q14" s="25">
        <f>IF(OR(A14="sam.",A14="dim.",A14=""),"-",'Récap. annuel'!$C$14)</f>
        <v>0.34583333333333338</v>
      </c>
      <c r="R14" s="25">
        <f>IF(OR(A14="sam.",A14="dim."),"-",'Récap. annuel'!$C$16)</f>
        <v>0.39876700680272109</v>
      </c>
    </row>
    <row r="15" spans="1:18" x14ac:dyDescent="0.25">
      <c r="A15" s="99" t="s">
        <v>51</v>
      </c>
      <c r="B15" s="6">
        <v>45729</v>
      </c>
      <c r="C15" s="21"/>
      <c r="D15" s="22"/>
      <c r="E15" s="22"/>
      <c r="F15" s="22"/>
      <c r="G15" s="22"/>
      <c r="H15" s="22"/>
      <c r="I15" s="51"/>
      <c r="J15" s="52"/>
      <c r="K15" s="51"/>
      <c r="L15" s="53"/>
      <c r="M15" s="25" t="str">
        <f>IF(SUM((D15-C15),(F15-E15),(H15-G15))=0,IF(I15=1,'Récap. annuel'!$C$14,"-"),SUM((D15-C15),(F15-E15),(H15-G15)))</f>
        <v>-</v>
      </c>
      <c r="N15" s="302" t="str">
        <f t="shared" si="1"/>
        <v>-</v>
      </c>
      <c r="O15" s="302" t="str">
        <f>IF(I15=1,'Récap. annuel'!$C$14,IF('Mar25'!H15-'Mar25'!G15=0,"-",'Mar25'!H15-'Mar25'!G15))</f>
        <v>-</v>
      </c>
      <c r="P15" s="302" t="str">
        <f>IF(K15=1,'Récap. annuel'!$C$14,IF('Mar25'!L15=1,'Récap. annuel'!$C$14/2,"-"))</f>
        <v>-</v>
      </c>
      <c r="Q15" s="30">
        <f>IF(OR(A15="sam.",A15="dim.",A15=""),"-",'Récap. annuel'!$C$14)</f>
        <v>0.34583333333333338</v>
      </c>
      <c r="R15" s="30">
        <f>IF(OR(A15="sam.",A15="dim."),"-",'Récap. annuel'!$C$16)</f>
        <v>0.39876700680272109</v>
      </c>
    </row>
    <row r="16" spans="1:18" x14ac:dyDescent="0.25">
      <c r="A16" s="316" t="s">
        <v>52</v>
      </c>
      <c r="B16" s="10">
        <v>45730</v>
      </c>
      <c r="C16" s="23"/>
      <c r="D16" s="24"/>
      <c r="E16" s="24"/>
      <c r="F16" s="24"/>
      <c r="G16" s="24"/>
      <c r="H16" s="24"/>
      <c r="I16" s="48"/>
      <c r="J16" s="49"/>
      <c r="K16" s="48"/>
      <c r="L16" s="50"/>
      <c r="M16" s="29" t="str">
        <f>IF(SUM((D16-C16),(F16-E16),(H16-G16))=0,IF(I16=1,'Récap. annuel'!$C$14,"-"),SUM((D16-C16),(F16-E16),(H16-G16)))</f>
        <v>-</v>
      </c>
      <c r="N16" s="304" t="str">
        <f t="shared" si="1"/>
        <v>-</v>
      </c>
      <c r="O16" s="304" t="str">
        <f>IF(I16=1,'Récap. annuel'!$C$14,IF('Mar25'!H16-'Mar25'!G16=0,"-",'Mar25'!H16-'Mar25'!G16))</f>
        <v>-</v>
      </c>
      <c r="P16" s="304" t="str">
        <f>IF(K16=1,'Récap. annuel'!$C$14,IF('Mar25'!L16=1,'Récap. annuel'!$C$14/2,"-"))</f>
        <v>-</v>
      </c>
      <c r="Q16" s="25">
        <f>IF(OR(A16="sam.",A16="dim.",A16=""),"-",'Récap. annuel'!$C$14)</f>
        <v>0.34583333333333338</v>
      </c>
      <c r="R16" s="25">
        <f>IF(OR(A16="sam.",A16="dim."),"-",'Récap. annuel'!$C$16)</f>
        <v>0.39876700680272109</v>
      </c>
    </row>
    <row r="17" spans="1:20" x14ac:dyDescent="0.25">
      <c r="A17" s="98" t="s">
        <v>46</v>
      </c>
      <c r="B17" s="35">
        <v>45731</v>
      </c>
      <c r="C17" s="36"/>
      <c r="D17" s="37"/>
      <c r="E17" s="37"/>
      <c r="F17" s="37"/>
      <c r="G17" s="37"/>
      <c r="H17" s="37"/>
      <c r="I17" s="54"/>
      <c r="J17" s="55"/>
      <c r="K17" s="54"/>
      <c r="L17" s="56"/>
      <c r="M17" s="39" t="str">
        <f>IF(SUM((D17-C17),(F17-E17),(H17-G17))=0,IF(I17=1,'Récap. annuel'!$C$14,"-"),SUM((D17-C17),(F17-E17),(H17-G17)))</f>
        <v>-</v>
      </c>
      <c r="N17" s="39" t="str">
        <f t="shared" si="1"/>
        <v>-</v>
      </c>
      <c r="O17" s="39" t="str">
        <f>IF(I17=1,'Récap. annuel'!$C$14,IF('Mar25'!H17-'Mar25'!G17=0,"-",'Mar25'!H17-'Mar25'!G17))</f>
        <v>-</v>
      </c>
      <c r="P17" s="39" t="str">
        <f>IF(K17=1,'Récap. annuel'!$C$14,IF('Mar25'!L17=1,'Récap. annuel'!$C$14/2,"-"))</f>
        <v>-</v>
      </c>
      <c r="Q17" s="39" t="str">
        <f>IF(OR(A17="sam.",A17="dim.",A17=""),"-",'Récap. annuel'!$C$14)</f>
        <v>-</v>
      </c>
      <c r="R17" s="39" t="str">
        <f>IF(OR(A17="sam.",A17="dim."),"-",'Récap. annuel'!$C$16)</f>
        <v>-</v>
      </c>
    </row>
    <row r="18" spans="1:20" x14ac:dyDescent="0.25">
      <c r="A18" s="98" t="s">
        <v>47</v>
      </c>
      <c r="B18" s="35">
        <v>45732</v>
      </c>
      <c r="C18" s="36"/>
      <c r="D18" s="37"/>
      <c r="E18" s="37"/>
      <c r="F18" s="37"/>
      <c r="G18" s="37"/>
      <c r="H18" s="37"/>
      <c r="I18" s="54"/>
      <c r="J18" s="55"/>
      <c r="K18" s="54"/>
      <c r="L18" s="56"/>
      <c r="M18" s="39" t="str">
        <f>IF(SUM((D18-C18),(F18-E18),(H18-G18))=0,IF(I18=1,'Récap. annuel'!$C$14,"-"),SUM((D18-C18),(F18-E18),(H18-G18)))</f>
        <v>-</v>
      </c>
      <c r="N18" s="39" t="str">
        <f t="shared" si="1"/>
        <v>-</v>
      </c>
      <c r="O18" s="39" t="str">
        <f>IF(I18=1,'Récap. annuel'!$C$14,IF('Mar25'!H18-'Mar25'!G18=0,"-",'Mar25'!H18-'Mar25'!G18))</f>
        <v>-</v>
      </c>
      <c r="P18" s="39" t="str">
        <f>IF(K18=1,'Récap. annuel'!$C$14,IF('Mar25'!L18=1,'Récap. annuel'!$C$14/2,"-"))</f>
        <v>-</v>
      </c>
      <c r="Q18" s="39" t="str">
        <f>IF(OR(A18="sam.",A18="dim.",A18=""),"-",'Récap. annuel'!$C$14)</f>
        <v>-</v>
      </c>
      <c r="R18" s="39" t="str">
        <f>IF(OR(A18="sam.",A18="dim."),"-",'Récap. annuel'!$C$16)</f>
        <v>-</v>
      </c>
    </row>
    <row r="19" spans="1:20" x14ac:dyDescent="0.25">
      <c r="A19" s="316" t="s">
        <v>48</v>
      </c>
      <c r="B19" s="10">
        <v>45733</v>
      </c>
      <c r="C19" s="23"/>
      <c r="D19" s="24"/>
      <c r="E19" s="24"/>
      <c r="F19" s="24"/>
      <c r="G19" s="24"/>
      <c r="H19" s="24"/>
      <c r="I19" s="48"/>
      <c r="J19" s="49"/>
      <c r="K19" s="48"/>
      <c r="L19" s="50"/>
      <c r="M19" s="29" t="str">
        <f>IF(SUM((D19-C19),(F19-E19),(H19-G19))=0,IF(I19=1,'Récap. annuel'!$C$14,"-"),SUM((D19-C19),(F19-E19),(H19-G19)))</f>
        <v>-</v>
      </c>
      <c r="N19" s="304" t="str">
        <f t="shared" si="1"/>
        <v>-</v>
      </c>
      <c r="O19" s="304" t="str">
        <f>IF(I19=1,'Récap. annuel'!$C$14,IF('Mar25'!H19-'Mar25'!G19=0,"-",'Mar25'!H19-'Mar25'!G19))</f>
        <v>-</v>
      </c>
      <c r="P19" s="304" t="str">
        <f>IF(K19=1,'Récap. annuel'!$C$14,IF('Mar25'!L19=1,'Récap. annuel'!$C$14/2,"-"))</f>
        <v>-</v>
      </c>
      <c r="Q19" s="25">
        <f>IF(OR(A19="sam.",A19="dim.",A19=""),"-",'Récap. annuel'!$C$14)</f>
        <v>0.34583333333333338</v>
      </c>
      <c r="R19" s="25">
        <f>IF(OR(A19="sam.",A19="dim."),"-",'Récap. annuel'!$C$16)</f>
        <v>0.39876700680272109</v>
      </c>
    </row>
    <row r="20" spans="1:20" x14ac:dyDescent="0.25">
      <c r="A20" s="99" t="s">
        <v>49</v>
      </c>
      <c r="B20" s="6">
        <v>45734</v>
      </c>
      <c r="C20" s="21"/>
      <c r="D20" s="22"/>
      <c r="E20" s="22"/>
      <c r="F20" s="22"/>
      <c r="G20" s="22"/>
      <c r="H20" s="22"/>
      <c r="I20" s="51"/>
      <c r="J20" s="52"/>
      <c r="K20" s="51"/>
      <c r="L20" s="53"/>
      <c r="M20" s="25" t="str">
        <f>IF(SUM((D20-C20),(F20-E20),(H20-G20))=0,IF(I20=1,'Récap. annuel'!$C$14,"-"),SUM((D20-C20),(F20-E20),(H20-G20)))</f>
        <v>-</v>
      </c>
      <c r="N20" s="302" t="str">
        <f t="shared" si="1"/>
        <v>-</v>
      </c>
      <c r="O20" s="302" t="str">
        <f>IF(I20=1,'Récap. annuel'!$C$14,IF('Mar25'!H20-'Mar25'!G20=0,"-",'Mar25'!H20-'Mar25'!G20))</f>
        <v>-</v>
      </c>
      <c r="P20" s="302" t="str">
        <f>IF(K20=1,'Récap. annuel'!$C$14,IF('Mar25'!L20=1,'Récap. annuel'!$C$14/2,"-"))</f>
        <v>-</v>
      </c>
      <c r="Q20" s="30">
        <f>IF(OR(A20="sam.",A20="dim.",A20=""),"-",'Récap. annuel'!$C$14)</f>
        <v>0.34583333333333338</v>
      </c>
      <c r="R20" s="30">
        <f>IF(OR(A20="sam.",A20="dim."),"-",'Récap. annuel'!$C$16)</f>
        <v>0.39876700680272109</v>
      </c>
    </row>
    <row r="21" spans="1:20" x14ac:dyDescent="0.25">
      <c r="A21" s="316" t="s">
        <v>50</v>
      </c>
      <c r="B21" s="10">
        <v>45735</v>
      </c>
      <c r="C21" s="23"/>
      <c r="D21" s="24"/>
      <c r="E21" s="24"/>
      <c r="F21" s="24"/>
      <c r="G21" s="24"/>
      <c r="H21" s="24"/>
      <c r="I21" s="48"/>
      <c r="J21" s="49"/>
      <c r="K21" s="48"/>
      <c r="L21" s="50"/>
      <c r="M21" s="29" t="str">
        <f>IF(SUM((D21-C21),(F21-E21),(H21-G21))=0,IF(I21=1,'Récap. annuel'!$C$14,"-"),SUM((D21-C21),(F21-E21),(H21-G21)))</f>
        <v>-</v>
      </c>
      <c r="N21" s="304" t="str">
        <f t="shared" si="1"/>
        <v>-</v>
      </c>
      <c r="O21" s="304" t="str">
        <f>IF(I21=1,'Récap. annuel'!$C$14,IF('Mar25'!H21-'Mar25'!G21=0,"-",'Mar25'!H21-'Mar25'!G21))</f>
        <v>-</v>
      </c>
      <c r="P21" s="304" t="str">
        <f>IF(K21=1,'Récap. annuel'!$C$14,IF('Mar25'!L21=1,'Récap. annuel'!$C$14/2,"-"))</f>
        <v>-</v>
      </c>
      <c r="Q21" s="25">
        <f>IF(OR(A21="sam.",A21="dim.",A21=""),"-",'Récap. annuel'!$C$14)</f>
        <v>0.34583333333333338</v>
      </c>
      <c r="R21" s="25">
        <f>IF(OR(A21="sam.",A21="dim."),"-",'Récap. annuel'!$C$16)</f>
        <v>0.39876700680272109</v>
      </c>
    </row>
    <row r="22" spans="1:20" x14ac:dyDescent="0.25">
      <c r="A22" s="99" t="s">
        <v>51</v>
      </c>
      <c r="B22" s="6">
        <v>45736</v>
      </c>
      <c r="C22" s="21"/>
      <c r="D22" s="22"/>
      <c r="E22" s="22"/>
      <c r="F22" s="22"/>
      <c r="G22" s="22"/>
      <c r="H22" s="22"/>
      <c r="I22" s="51"/>
      <c r="J22" s="52"/>
      <c r="K22" s="51"/>
      <c r="L22" s="53"/>
      <c r="M22" s="25" t="str">
        <f>IF(SUM((D22-C22),(F22-E22),(H22-G22))=0,IF(I22=1,'Récap. annuel'!$C$14,"-"),SUM((D22-C22),(F22-E22),(H22-G22)))</f>
        <v>-</v>
      </c>
      <c r="N22" s="302" t="str">
        <f t="shared" si="1"/>
        <v>-</v>
      </c>
      <c r="O22" s="302" t="str">
        <f>IF(I22=1,'Récap. annuel'!$C$14,IF('Mar25'!H22-'Mar25'!G22=0,"-",'Mar25'!H22-'Mar25'!G22))</f>
        <v>-</v>
      </c>
      <c r="P22" s="302" t="str">
        <f>IF(K22=1,'Récap. annuel'!$C$14,IF('Mar25'!L22=1,'Récap. annuel'!$C$14/2,"-"))</f>
        <v>-</v>
      </c>
      <c r="Q22" s="30">
        <f>IF(OR(A22="sam.",A22="dim.",A22=""),"-",'Récap. annuel'!$C$14)</f>
        <v>0.34583333333333338</v>
      </c>
      <c r="R22" s="30">
        <f>IF(OR(A22="sam.",A22="dim."),"-",'Récap. annuel'!$C$16)</f>
        <v>0.39876700680272109</v>
      </c>
    </row>
    <row r="23" spans="1:20" x14ac:dyDescent="0.25">
      <c r="A23" s="316" t="s">
        <v>52</v>
      </c>
      <c r="B23" s="10">
        <v>45737</v>
      </c>
      <c r="C23" s="23"/>
      <c r="D23" s="24"/>
      <c r="E23" s="24"/>
      <c r="F23" s="24"/>
      <c r="G23" s="24"/>
      <c r="H23" s="24"/>
      <c r="I23" s="48"/>
      <c r="J23" s="49"/>
      <c r="K23" s="48"/>
      <c r="L23" s="50"/>
      <c r="M23" s="29" t="str">
        <f>IF(SUM((D23-C23),(F23-E23),(H23-G23))=0,IF(I23=1,'Récap. annuel'!$C$14,"-"),SUM((D23-C23),(F23-E23),(H23-G23)))</f>
        <v>-</v>
      </c>
      <c r="N23" s="304" t="str">
        <f t="shared" si="1"/>
        <v>-</v>
      </c>
      <c r="O23" s="304" t="str">
        <f>IF(I23=1,'Récap. annuel'!$C$14,IF('Mar25'!H23-'Mar25'!G23=0,"-",'Mar25'!H23-'Mar25'!G23))</f>
        <v>-</v>
      </c>
      <c r="P23" s="304" t="str">
        <f>IF(K23=1,'Récap. annuel'!$C$14,IF('Mar25'!L23=1,'Récap. annuel'!$C$14/2,"-"))</f>
        <v>-</v>
      </c>
      <c r="Q23" s="25">
        <f>IF(OR(A23="sam.",A23="dim.",A23=""),"-",'Récap. annuel'!$C$14)</f>
        <v>0.34583333333333338</v>
      </c>
      <c r="R23" s="25">
        <f>IF(OR(A23="sam.",A23="dim."),"-",'Récap. annuel'!$C$16)</f>
        <v>0.39876700680272109</v>
      </c>
    </row>
    <row r="24" spans="1:20" x14ac:dyDescent="0.25">
      <c r="A24" s="98" t="s">
        <v>46</v>
      </c>
      <c r="B24" s="35">
        <v>45738</v>
      </c>
      <c r="C24" s="36"/>
      <c r="D24" s="37"/>
      <c r="E24" s="37"/>
      <c r="F24" s="37"/>
      <c r="G24" s="37"/>
      <c r="H24" s="37"/>
      <c r="I24" s="54"/>
      <c r="J24" s="55"/>
      <c r="K24" s="54"/>
      <c r="L24" s="56"/>
      <c r="M24" s="39" t="str">
        <f>IF(SUM((D24-C24),(F24-E24),(H24-G24))=0,IF(I24=1,'Récap. annuel'!$C$14,"-"),SUM((D24-C24),(F24-E24),(H24-G24)))</f>
        <v>-</v>
      </c>
      <c r="N24" s="39" t="str">
        <f t="shared" si="1"/>
        <v>-</v>
      </c>
      <c r="O24" s="39" t="str">
        <f>IF(I24=1,'Récap. annuel'!$C$14,IF('Mar25'!H24-'Mar25'!G24=0,"-",'Mar25'!H24-'Mar25'!G24))</f>
        <v>-</v>
      </c>
      <c r="P24" s="39" t="str">
        <f>IF(K24=1,'Récap. annuel'!$C$14,IF('Mar25'!L24=1,'Récap. annuel'!$C$14/2,"-"))</f>
        <v>-</v>
      </c>
      <c r="Q24" s="39" t="str">
        <f>IF(OR(A24="sam.",A24="dim.",A24=""),"-",'Récap. annuel'!$C$14)</f>
        <v>-</v>
      </c>
      <c r="R24" s="39" t="str">
        <f>IF(OR(A24="sam.",A24="dim."),"-",'Récap. annuel'!$C$16)</f>
        <v>-</v>
      </c>
    </row>
    <row r="25" spans="1:20" x14ac:dyDescent="0.25">
      <c r="A25" s="98" t="s">
        <v>47</v>
      </c>
      <c r="B25" s="35">
        <v>45739</v>
      </c>
      <c r="C25" s="36"/>
      <c r="D25" s="37"/>
      <c r="E25" s="37"/>
      <c r="F25" s="37"/>
      <c r="G25" s="37"/>
      <c r="H25" s="37"/>
      <c r="I25" s="54"/>
      <c r="J25" s="55"/>
      <c r="K25" s="54"/>
      <c r="L25" s="56"/>
      <c r="M25" s="39" t="str">
        <f>IF(SUM((D25-C25),(F25-E25),(H25-G25))=0,IF(I25=1,'Récap. annuel'!$C$14,"-"),SUM((D25-C25),(F25-E25),(H25-G25)))</f>
        <v>-</v>
      </c>
      <c r="N25" s="39" t="str">
        <f t="shared" si="1"/>
        <v>-</v>
      </c>
      <c r="O25" s="39" t="str">
        <f>IF(I25=1,'Récap. annuel'!$C$14,IF('Mar25'!H25-'Mar25'!G25=0,"-",'Mar25'!H25-'Mar25'!G25))</f>
        <v>-</v>
      </c>
      <c r="P25" s="39" t="str">
        <f>IF(K25=1,'Récap. annuel'!$C$14,IF('Mar25'!L25=1,'Récap. annuel'!$C$14/2,"-"))</f>
        <v>-</v>
      </c>
      <c r="Q25" s="39" t="str">
        <f>IF(OR(A25="sam.",A25="dim.",A25=""),"-",'Récap. annuel'!$C$14)</f>
        <v>-</v>
      </c>
      <c r="R25" s="39" t="str">
        <f>IF(OR(A25="sam.",A25="dim."),"-",'Récap. annuel'!$C$16)</f>
        <v>-</v>
      </c>
    </row>
    <row r="26" spans="1:20" x14ac:dyDescent="0.25">
      <c r="A26" s="316" t="s">
        <v>48</v>
      </c>
      <c r="B26" s="10">
        <v>45740</v>
      </c>
      <c r="C26" s="23"/>
      <c r="D26" s="24"/>
      <c r="E26" s="24"/>
      <c r="F26" s="24"/>
      <c r="G26" s="24"/>
      <c r="H26" s="24"/>
      <c r="I26" s="48"/>
      <c r="J26" s="49"/>
      <c r="K26" s="48"/>
      <c r="L26" s="50"/>
      <c r="M26" s="29" t="str">
        <f>IF(SUM((D26-C26),(F26-E26),(H26-G26))=0,IF(I26=1,'Récap. annuel'!$C$14,"-"),SUM((D26-C26),(F26-E26),(H26-G26)))</f>
        <v>-</v>
      </c>
      <c r="N26" s="304" t="str">
        <f t="shared" si="1"/>
        <v>-</v>
      </c>
      <c r="O26" s="304" t="str">
        <f>IF(I26=1,'Récap. annuel'!$C$14,IF('Mar25'!H26-'Mar25'!G26=0,"-",'Mar25'!H26-'Mar25'!G26))</f>
        <v>-</v>
      </c>
      <c r="P26" s="304" t="str">
        <f>IF(K26=1,'Récap. annuel'!$C$14,IF('Mar25'!L26=1,'Récap. annuel'!$C$14/2,"-"))</f>
        <v>-</v>
      </c>
      <c r="Q26" s="25">
        <f>IF(OR(A26="sam.",A26="dim.",A26=""),"-",'Récap. annuel'!$C$14)</f>
        <v>0.34583333333333338</v>
      </c>
      <c r="R26" s="25">
        <f>IF(OR(A26="sam.",A26="dim."),"-",'Récap. annuel'!$C$16)</f>
        <v>0.39876700680272109</v>
      </c>
    </row>
    <row r="27" spans="1:20" x14ac:dyDescent="0.25">
      <c r="A27" s="99" t="s">
        <v>49</v>
      </c>
      <c r="B27" s="6">
        <v>45741</v>
      </c>
      <c r="C27" s="21"/>
      <c r="D27" s="22"/>
      <c r="E27" s="22"/>
      <c r="F27" s="22"/>
      <c r="G27" s="22"/>
      <c r="H27" s="22"/>
      <c r="I27" s="51"/>
      <c r="J27" s="52"/>
      <c r="K27" s="51"/>
      <c r="L27" s="53"/>
      <c r="M27" s="25" t="str">
        <f>IF(SUM((D27-C27),(F27-E27),(H27-G27))=0,IF(I27=1,'Récap. annuel'!$C$14,"-"),SUM((D27-C27),(F27-E27),(H27-G27)))</f>
        <v>-</v>
      </c>
      <c r="N27" s="302" t="str">
        <f t="shared" si="1"/>
        <v>-</v>
      </c>
      <c r="O27" s="302" t="str">
        <f>IF(I27=1,'Récap. annuel'!$C$14,IF('Mar25'!H27-'Mar25'!G27=0,"-",'Mar25'!H27-'Mar25'!G27))</f>
        <v>-</v>
      </c>
      <c r="P27" s="302" t="str">
        <f>IF(K27=1,'Récap. annuel'!$C$14,IF('Mar25'!L27=1,'Récap. annuel'!$C$14/2,"-"))</f>
        <v>-</v>
      </c>
      <c r="Q27" s="30">
        <f>IF(OR(A27="sam.",A27="dim.",A27=""),"-",'Récap. annuel'!$C$14)</f>
        <v>0.34583333333333338</v>
      </c>
      <c r="R27" s="30">
        <f>IF(OR(A27="sam.",A27="dim."),"-",'Récap. annuel'!$C$16)</f>
        <v>0.39876700680272109</v>
      </c>
    </row>
    <row r="28" spans="1:20" x14ac:dyDescent="0.25">
      <c r="A28" s="316" t="s">
        <v>50</v>
      </c>
      <c r="B28" s="10">
        <v>45742</v>
      </c>
      <c r="C28" s="23"/>
      <c r="D28" s="24"/>
      <c r="E28" s="24"/>
      <c r="F28" s="24"/>
      <c r="G28" s="24"/>
      <c r="H28" s="24"/>
      <c r="I28" s="48"/>
      <c r="J28" s="49"/>
      <c r="K28" s="48"/>
      <c r="L28" s="50"/>
      <c r="M28" s="29" t="str">
        <f>IF(SUM((D28-C28),(F28-E28),(H28-G28))=0,IF(I28=1,'Récap. annuel'!$C$14,"-"),SUM((D28-C28),(F28-E28),(H28-G28)))</f>
        <v>-</v>
      </c>
      <c r="N28" s="304" t="str">
        <f t="shared" si="1"/>
        <v>-</v>
      </c>
      <c r="O28" s="304" t="str">
        <f>IF(I28=1,'Récap. annuel'!$C$14,IF('Mar25'!H28-'Mar25'!G28=0,"-",'Mar25'!H28-'Mar25'!G28))</f>
        <v>-</v>
      </c>
      <c r="P28" s="304" t="str">
        <f>IF(K28=1,'Récap. annuel'!$C$14,IF('Mar25'!L28=1,'Récap. annuel'!$C$14/2,"-"))</f>
        <v>-</v>
      </c>
      <c r="Q28" s="25">
        <f>IF(OR(A28="sam.",A28="dim.",A28=""),"-",'Récap. annuel'!$C$14)</f>
        <v>0.34583333333333338</v>
      </c>
      <c r="R28" s="25">
        <f>IF(OR(A28="sam.",A28="dim."),"-",'Récap. annuel'!$C$16)</f>
        <v>0.39876700680272109</v>
      </c>
    </row>
    <row r="29" spans="1:20" x14ac:dyDescent="0.25">
      <c r="A29" s="99" t="s">
        <v>51</v>
      </c>
      <c r="B29" s="6">
        <v>45743</v>
      </c>
      <c r="C29" s="21"/>
      <c r="D29" s="22"/>
      <c r="E29" s="22"/>
      <c r="F29" s="22"/>
      <c r="G29" s="22"/>
      <c r="H29" s="22"/>
      <c r="I29" s="51"/>
      <c r="J29" s="52"/>
      <c r="K29" s="51"/>
      <c r="L29" s="53"/>
      <c r="M29" s="25" t="str">
        <f>IF(SUM((D29-C29),(F29-E29),(H29-G29))=0,IF(I29=1,'Récap. annuel'!$C$14,"-"),SUM((D29-C29),(F29-E29),(H29-G29)))</f>
        <v>-</v>
      </c>
      <c r="N29" s="302" t="str">
        <f t="shared" si="1"/>
        <v>-</v>
      </c>
      <c r="O29" s="302" t="str">
        <f>IF(I29=1,'Récap. annuel'!$C$14,IF('Mar25'!H29-'Mar25'!G29=0,"-",'Mar25'!H29-'Mar25'!G29))</f>
        <v>-</v>
      </c>
      <c r="P29" s="302" t="str">
        <f>IF(K29=1,'Récap. annuel'!$C$14,IF('Mar25'!L29=1,'Récap. annuel'!$C$14/2,"-"))</f>
        <v>-</v>
      </c>
      <c r="Q29" s="30">
        <f>IF(OR(A29="sam.",A29="dim.",A29=""),"-",'Récap. annuel'!$C$14)</f>
        <v>0.34583333333333338</v>
      </c>
      <c r="R29" s="30">
        <f>IF(OR(A29="sam.",A29="dim."),"-",'Récap. annuel'!$C$16)</f>
        <v>0.39876700680272109</v>
      </c>
      <c r="T29" s="312"/>
    </row>
    <row r="30" spans="1:20" x14ac:dyDescent="0.25">
      <c r="A30" s="316" t="s">
        <v>52</v>
      </c>
      <c r="B30" s="10">
        <v>45744</v>
      </c>
      <c r="C30" s="23"/>
      <c r="D30" s="24"/>
      <c r="E30" s="24"/>
      <c r="F30" s="24"/>
      <c r="G30" s="24"/>
      <c r="H30" s="24"/>
      <c r="I30" s="48"/>
      <c r="J30" s="49"/>
      <c r="K30" s="48"/>
      <c r="L30" s="50"/>
      <c r="M30" s="29" t="str">
        <f>IF(SUM((D30-C30),(F30-E30),(H30-G30))=0,IF(I30=1,'Récap. annuel'!$C$14,"-"),SUM((D30-C30),(F30-E30),(H30-G30)))</f>
        <v>-</v>
      </c>
      <c r="N30" s="304" t="str">
        <f t="shared" si="1"/>
        <v>-</v>
      </c>
      <c r="O30" s="304" t="str">
        <f>IF(I30=1,'Récap. annuel'!$C$14,IF('Mar25'!H30-'Mar25'!G30=0,"-",'Mar25'!H30-'Mar25'!G30))</f>
        <v>-</v>
      </c>
      <c r="P30" s="304" t="str">
        <f>IF(K30=1,'Récap. annuel'!$C$14,IF('Mar25'!L30=1,'Récap. annuel'!$C$14/2,"-"))</f>
        <v>-</v>
      </c>
      <c r="Q30" s="25">
        <f>IF(OR(A30="sam.",A30="dim.",A30=""),"-",'Récap. annuel'!$C$14)</f>
        <v>0.34583333333333338</v>
      </c>
      <c r="R30" s="25">
        <f>IF(OR(A30="sam.",A30="dim."),"-",'Récap. annuel'!$C$16)</f>
        <v>0.39876700680272109</v>
      </c>
    </row>
    <row r="31" spans="1:20" x14ac:dyDescent="0.25">
      <c r="A31" s="98" t="s">
        <v>46</v>
      </c>
      <c r="B31" s="35">
        <v>45745</v>
      </c>
      <c r="C31" s="36"/>
      <c r="D31" s="37"/>
      <c r="E31" s="37"/>
      <c r="F31" s="37"/>
      <c r="G31" s="37"/>
      <c r="H31" s="37"/>
      <c r="I31" s="54"/>
      <c r="J31" s="55"/>
      <c r="K31" s="54"/>
      <c r="L31" s="56"/>
      <c r="M31" s="39" t="str">
        <f>IF(SUM((D31-C31),(F31-E31),(H31-G31))=0,IF(I31=1,'Récap. annuel'!$C$14,"-"),SUM((D31-C31),(F31-E31),(H31-G31)))</f>
        <v>-</v>
      </c>
      <c r="N31" s="39" t="str">
        <f>IF(SUM((D31-C31),(F31-E31))=0,"-",SUM((D31-C31),(F31-E31)))</f>
        <v>-</v>
      </c>
      <c r="O31" s="39" t="str">
        <f>IF(I31=1,'Récap. annuel'!$C$14,IF('Mar25'!H31-'Mar25'!G31=0,"-",'Mar25'!H31-'Mar25'!G31))</f>
        <v>-</v>
      </c>
      <c r="P31" s="39" t="str">
        <f>IF(K31=1,'Récap. annuel'!$C$14,IF('Mar25'!L31=1,'Récap. annuel'!$C$14/2,"-"))</f>
        <v>-</v>
      </c>
      <c r="Q31" s="39" t="s">
        <v>40</v>
      </c>
      <c r="R31" s="39" t="s">
        <v>40</v>
      </c>
    </row>
    <row r="32" spans="1:20" x14ac:dyDescent="0.25">
      <c r="A32" s="98" t="s">
        <v>47</v>
      </c>
      <c r="B32" s="35">
        <v>45746</v>
      </c>
      <c r="C32" s="36"/>
      <c r="D32" s="37"/>
      <c r="E32" s="37"/>
      <c r="F32" s="37"/>
      <c r="G32" s="37"/>
      <c r="H32" s="37"/>
      <c r="I32" s="54"/>
      <c r="J32" s="55"/>
      <c r="K32" s="54"/>
      <c r="L32" s="56"/>
      <c r="M32" s="39" t="str">
        <f>IF(SUM((D32-C32),(F32-E32),(H32-G32))=0,IF(I32=1,'Récap. annuel'!$C$14,"-"),SUM((D32-C32),(F32-E32),(H32-G32)))</f>
        <v>-</v>
      </c>
      <c r="N32" s="39" t="str">
        <f>IF(SUM((D32-C32),(F32-E32))=0,"-",SUM((D32-C32),(F32-E32)))</f>
        <v>-</v>
      </c>
      <c r="O32" s="39" t="str">
        <f>IF(I32=1,'Récap. annuel'!$C$14,IF('Mar25'!H32-'Mar25'!G32=0,"-",'Mar25'!H32-'Mar25'!G32))</f>
        <v>-</v>
      </c>
      <c r="P32" s="39" t="str">
        <f>IF(K32=1,'Récap. annuel'!$C$14,IF('Mar25'!L32=1,'Récap. annuel'!$C$14/2,"-"))</f>
        <v>-</v>
      </c>
      <c r="Q32" s="39" t="str">
        <f>IF(OR(A32="sam.",A32="dim.",A32=""),"-",'Récap. annuel'!$C$14)</f>
        <v>-</v>
      </c>
      <c r="R32" s="39" t="str">
        <f>IF(OR(A32="sam.",A32="dim."),"-",'Récap. annuel'!$C$16)</f>
        <v>-</v>
      </c>
    </row>
    <row r="33" spans="1:18" ht="15.75" thickBot="1" x14ac:dyDescent="0.3">
      <c r="A33" s="330" t="s">
        <v>48</v>
      </c>
      <c r="B33" s="88">
        <v>45747</v>
      </c>
      <c r="C33" s="89"/>
      <c r="D33" s="90"/>
      <c r="E33" s="90"/>
      <c r="F33" s="90"/>
      <c r="G33" s="90"/>
      <c r="H33" s="90"/>
      <c r="I33" s="91"/>
      <c r="J33" s="92"/>
      <c r="K33" s="91"/>
      <c r="L33" s="93"/>
      <c r="M33" s="369" t="str">
        <f>IF(SUM((D33-C33),(F33-E33),(H33-G33))=0,IF(I33=1,'Récap. annuel'!$C$14,"-"),SUM((D33-C33),(F33-E33),(H33-G33)))</f>
        <v>-</v>
      </c>
      <c r="N33" s="372" t="str">
        <f t="shared" si="1"/>
        <v>-</v>
      </c>
      <c r="O33" s="372" t="str">
        <f>IF(I33=1,'Récap. annuel'!$C$14,IF('Mar25'!H33-'Mar25'!G33=0,"-",'Mar25'!H33-'Mar25'!G33))</f>
        <v>-</v>
      </c>
      <c r="P33" s="372" t="str">
        <f>IF(K33=1,'Récap. annuel'!$C$14,IF('Mar25'!L33=1,'Récap. annuel'!$C$14/2,"-"))</f>
        <v>-</v>
      </c>
      <c r="Q33" s="33">
        <f>IF(OR(A33="sam.",A33="dim.",A33=""),"-",'Récap. annuel'!$C$14)</f>
        <v>0.34583333333333338</v>
      </c>
      <c r="R33" s="33">
        <f>IF(OR(A33="sam.",A33="dim."),"-",'Récap. annuel'!$C$16)</f>
        <v>0.39876700680272109</v>
      </c>
    </row>
    <row r="34" spans="1:18" ht="15.75" thickBot="1" x14ac:dyDescent="0.3">
      <c r="K34" s="423" t="s">
        <v>7</v>
      </c>
      <c r="L34" s="424"/>
      <c r="M34" s="34">
        <f t="shared" ref="M34:R34" si="2">SUM(M3:M33)</f>
        <v>0</v>
      </c>
      <c r="N34" s="34">
        <f t="shared" si="2"/>
        <v>0</v>
      </c>
      <c r="O34" s="34">
        <f t="shared" si="2"/>
        <v>0</v>
      </c>
      <c r="P34" s="34">
        <f t="shared" si="2"/>
        <v>0</v>
      </c>
      <c r="Q34" s="32">
        <f t="shared" si="2"/>
        <v>7.2624999999999984</v>
      </c>
      <c r="R34" s="32">
        <f t="shared" si="2"/>
        <v>8.3741071428571452</v>
      </c>
    </row>
    <row r="35" spans="1:18" ht="15.75" thickBot="1" x14ac:dyDescent="0.3">
      <c r="K35" s="423" t="s">
        <v>15</v>
      </c>
      <c r="L35" s="425"/>
      <c r="M35" s="11">
        <f>'Fev25'!M32-(SUM(SUM('Mar25'!K3:K33),SUM('Mar25'!L3:L33)/2))</f>
        <v>55</v>
      </c>
      <c r="N35" s="44"/>
      <c r="O35" s="44"/>
      <c r="P35" s="44"/>
    </row>
    <row r="36" spans="1:18" ht="15.75" thickBot="1" x14ac:dyDescent="0.3">
      <c r="K36" s="423" t="s">
        <v>14</v>
      </c>
      <c r="L36" s="425"/>
      <c r="M36" s="12">
        <f>SUM(SUMIF(G3:G33,"&lt;&gt;",O3:O33),SUMIF(I3:I33,"&lt;&gt;",O3:O33))</f>
        <v>0</v>
      </c>
      <c r="N36" s="45"/>
      <c r="O36" s="45"/>
      <c r="P36" s="45"/>
    </row>
  </sheetData>
  <protectedRanges>
    <protectedRange algorithmName="SHA-512" hashValue="2QImkUwPol4+H0cOE67zGKRncYVWhzyaLCQJq1CQY1dDOAk7opYkXWmWRH5hJT1EZO/hB2iXZ/gGW9hmCXMP6g==" saltValue="l1JW0G/Xh5gw+vzfEIzm6w==" spinCount="100000" sqref="M37:M1048576 Q1:Q1048576 A1:B1048576 M1:M35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E387-6071-4CA9-AB83-D3A809DB00B6}">
  <sheetPr codeName="Feuil5"/>
  <dimension ref="A1:R35"/>
  <sheetViews>
    <sheetView showGridLines="0" zoomScaleNormal="100" workbookViewId="0">
      <selection activeCell="K40" sqref="K40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6" style="4" customWidth="1"/>
    <col min="19" max="16384" width="10.85546875" style="3"/>
  </cols>
  <sheetData>
    <row r="1" spans="1:18" ht="30.6" customHeight="1" thickBot="1" x14ac:dyDescent="0.3">
      <c r="A1" s="418" t="s">
        <v>106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6"/>
      <c r="B2" s="427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373" t="s">
        <v>49</v>
      </c>
      <c r="B3" s="374">
        <v>45748</v>
      </c>
      <c r="C3" s="375"/>
      <c r="D3" s="376"/>
      <c r="E3" s="376"/>
      <c r="F3" s="376"/>
      <c r="G3" s="376"/>
      <c r="H3" s="376"/>
      <c r="I3" s="377"/>
      <c r="J3" s="378"/>
      <c r="K3" s="377"/>
      <c r="L3" s="379"/>
      <c r="M3" s="380" t="str">
        <f>IF(SUM((D3-C3),(F3-E3),(H3-G3))=0,IF(I3=1,'Récap. annuel'!$C$14,"-"),SUM((D3-C3),(F3-E3),(H3-G3)))</f>
        <v>-</v>
      </c>
      <c r="N3" s="381" t="str">
        <f>IF(SUM((D3-C3),(F3-E3))=0,"-",SUM((D3-C3),(F3-E3)))</f>
        <v>-</v>
      </c>
      <c r="O3" s="381" t="str">
        <f>IF(I3=1,'Récap. annuel'!$C$14,IF('Avr25'!H3-'Avr25'!G3=0,"-",'Avr25'!H3-'Avr25'!G3))</f>
        <v>-</v>
      </c>
      <c r="P3" s="381" t="str">
        <f>IF(K3=1,'Récap. annuel'!$C$14,IF('Avr25'!L3=1,'Récap. annuel'!$C$14/2,"-"))</f>
        <v>-</v>
      </c>
      <c r="Q3" s="184">
        <f>IF(OR(A3="sam.",A3="dim.",A3=""),"-",'Récap. annuel'!$C$14)</f>
        <v>0.34583333333333338</v>
      </c>
      <c r="R3" s="185">
        <f>IF(OR(A3="sam.",A3="dim."),"-",'Récap. annuel'!$C$16)</f>
        <v>0.39876700680272109</v>
      </c>
    </row>
    <row r="4" spans="1:18" x14ac:dyDescent="0.25">
      <c r="A4" s="324" t="s">
        <v>50</v>
      </c>
      <c r="B4" s="323">
        <v>45749</v>
      </c>
      <c r="C4" s="169"/>
      <c r="D4" s="170"/>
      <c r="E4" s="170"/>
      <c r="F4" s="170"/>
      <c r="G4" s="170"/>
      <c r="H4" s="170"/>
      <c r="I4" s="171"/>
      <c r="J4" s="171"/>
      <c r="K4" s="171"/>
      <c r="L4" s="173"/>
      <c r="M4" s="174" t="str">
        <f>IF(SUM((D4-C4),(F4-E4),(H4-G4))=0,IF(I4=1,'Récap. annuel'!$C$14,"-"),SUM((D4-C4),(F4-E4),(H4-G4)))</f>
        <v>-</v>
      </c>
      <c r="N4" s="305" t="str">
        <f t="shared" ref="N4:N32" si="0">IF(SUM((D4-C4),(F4-E4))=0,"-",SUM((D4-C4),(F4-E4)))</f>
        <v>-</v>
      </c>
      <c r="O4" s="305" t="str">
        <f>IF(I4=1,'Récap. annuel'!$C$14,IF('Avr25'!H4-'Avr25'!G4=0,"-",'Avr25'!H4-'Avr25'!G4))</f>
        <v>-</v>
      </c>
      <c r="P4" s="305" t="str">
        <f>IF(K4=1,'Récap. annuel'!$C$14,IF('Avr25'!L4=1,'Récap. annuel'!$C$14/2,"-"))</f>
        <v>-</v>
      </c>
      <c r="Q4" s="175">
        <f>IF(OR(A4="sam.",A4="dim.",A4=""),"-",'Récap. annuel'!$C$14)</f>
        <v>0.34583333333333338</v>
      </c>
      <c r="R4" s="176">
        <f>IF(OR(A4="sam.",A4="dim."),"-",'Récap. annuel'!$C$16)</f>
        <v>0.39876700680272109</v>
      </c>
    </row>
    <row r="5" spans="1:18" x14ac:dyDescent="0.25">
      <c r="A5" s="325" t="s">
        <v>51</v>
      </c>
      <c r="B5" s="322">
        <v>45750</v>
      </c>
      <c r="C5" s="179"/>
      <c r="D5" s="180"/>
      <c r="E5" s="180"/>
      <c r="F5" s="180"/>
      <c r="G5" s="180"/>
      <c r="H5" s="180"/>
      <c r="I5" s="181"/>
      <c r="J5" s="182"/>
      <c r="K5" s="181"/>
      <c r="L5" s="183"/>
      <c r="M5" s="176" t="str">
        <f>IF(SUM((D5-C5),(F5-E5),(H5-G5))=0,IF(I5=1,'Récap. annuel'!$C$14,"-"),SUM((D5-C5),(F5-E5),(H5-G5)))</f>
        <v>-</v>
      </c>
      <c r="N5" s="303" t="str">
        <f t="shared" si="0"/>
        <v>-</v>
      </c>
      <c r="O5" s="303" t="str">
        <f>IF(I5=1,'Récap. annuel'!$C$14,IF('Avr25'!H5-'Avr25'!G5=0,"-",'Avr25'!H5-'Avr25'!G5))</f>
        <v>-</v>
      </c>
      <c r="P5" s="303" t="str">
        <f>IF(K5=1,'Récap. annuel'!$C$14,IF('Avr25'!L5=1,'Récap. annuel'!$C$14/2,"-"))</f>
        <v>-</v>
      </c>
      <c r="Q5" s="184">
        <f>IF(OR(A5="sam.",A5="dim.",A5=""),"-",'Récap. annuel'!$C$14)</f>
        <v>0.34583333333333338</v>
      </c>
      <c r="R5" s="185">
        <f>IF(OR(A5="sam.",A5="dim."),"-",'Récap. annuel'!$C$16)</f>
        <v>0.39876700680272109</v>
      </c>
    </row>
    <row r="6" spans="1:18" x14ac:dyDescent="0.25">
      <c r="A6" s="324" t="s">
        <v>52</v>
      </c>
      <c r="B6" s="323">
        <v>45751</v>
      </c>
      <c r="C6" s="169"/>
      <c r="D6" s="170"/>
      <c r="E6" s="170"/>
      <c r="F6" s="170"/>
      <c r="G6" s="170"/>
      <c r="H6" s="170"/>
      <c r="I6" s="171"/>
      <c r="J6" s="171"/>
      <c r="K6" s="171"/>
      <c r="L6" s="173"/>
      <c r="M6" s="174" t="str">
        <f>IF(SUM((D6-C6),(F6-E6),(H6-G6))=0,IF(I6=1,'Récap. annuel'!$C$14,"-"),SUM((D6-C6),(F6-E6),(H6-G6)))</f>
        <v>-</v>
      </c>
      <c r="N6" s="305" t="str">
        <f t="shared" si="0"/>
        <v>-</v>
      </c>
      <c r="O6" s="305" t="str">
        <f>IF(I6=1,'Récap. annuel'!$C$14,IF('Avr25'!H6-'Avr25'!G6=0,"-",'Avr25'!H6-'Avr25'!G6))</f>
        <v>-</v>
      </c>
      <c r="P6" s="305" t="str">
        <f>IF(K6=1,'Récap. annuel'!$C$14,IF('Avr25'!L6=1,'Récap. annuel'!$C$14/2,"-"))</f>
        <v>-</v>
      </c>
      <c r="Q6" s="175">
        <f>IF(OR(A6="sam.",A6="dim.",A6=""),"-",'Récap. annuel'!$C$14)</f>
        <v>0.34583333333333338</v>
      </c>
      <c r="R6" s="176">
        <f>IF(OR(A6="sam.",A6="dim."),"-",'Récap. annuel'!$C$16)</f>
        <v>0.39876700680272109</v>
      </c>
    </row>
    <row r="7" spans="1:18" x14ac:dyDescent="0.25">
      <c r="A7" s="165" t="s">
        <v>46</v>
      </c>
      <c r="B7" s="166">
        <v>45752</v>
      </c>
      <c r="C7" s="139"/>
      <c r="D7" s="135"/>
      <c r="E7" s="135"/>
      <c r="F7" s="135"/>
      <c r="G7" s="135"/>
      <c r="H7" s="135"/>
      <c r="I7" s="136"/>
      <c r="J7" s="167"/>
      <c r="K7" s="136"/>
      <c r="L7" s="137"/>
      <c r="M7" s="138" t="str">
        <f>IF(SUM((D7-C7),(F7-E7),(H7-G7))=0,IF(I7=1,'Récap. annuel'!$C$14,"-"),SUM((D7-C7),(F7-E7),(H7-G7)))</f>
        <v>-</v>
      </c>
      <c r="N7" s="138" t="str">
        <f t="shared" si="0"/>
        <v>-</v>
      </c>
      <c r="O7" s="138" t="str">
        <f>IF(I7=1,'Récap. annuel'!$C$14,IF('Avr25'!H7-'Avr25'!G7=0,"-",'Avr25'!H7-'Avr25'!G7))</f>
        <v>-</v>
      </c>
      <c r="P7" s="138" t="str">
        <f>IF(K7=1,'Récap. annuel'!$C$14,IF('Avr25'!L7=1,'Récap. annuel'!$C$14/2,"-"))</f>
        <v>-</v>
      </c>
      <c r="Q7" s="140" t="s">
        <v>40</v>
      </c>
      <c r="R7" s="138" t="s">
        <v>40</v>
      </c>
    </row>
    <row r="8" spans="1:18" x14ac:dyDescent="0.25">
      <c r="A8" s="165" t="s">
        <v>47</v>
      </c>
      <c r="B8" s="166">
        <v>45753</v>
      </c>
      <c r="C8" s="139"/>
      <c r="D8" s="135"/>
      <c r="E8" s="135"/>
      <c r="F8" s="135"/>
      <c r="G8" s="135"/>
      <c r="H8" s="135"/>
      <c r="I8" s="136"/>
      <c r="J8" s="167"/>
      <c r="K8" s="136"/>
      <c r="L8" s="137"/>
      <c r="M8" s="138" t="str">
        <f>IF(SUM((D8-C8),(F8-E8),(H8-G8))=0,IF(I8=1,'Récap. annuel'!$C$14,"-"),SUM((D8-C8),(F8-E8),(H8-G8)))</f>
        <v>-</v>
      </c>
      <c r="N8" s="138" t="str">
        <f t="shared" si="0"/>
        <v>-</v>
      </c>
      <c r="O8" s="138" t="str">
        <f>IF(I8=1,'Récap. annuel'!$C$14,IF('Avr25'!H8-'Avr25'!G8=0,"-",'Avr25'!H8-'Avr25'!G8))</f>
        <v>-</v>
      </c>
      <c r="P8" s="138" t="str">
        <f>IF(K8=1,'Récap. annuel'!$C$14,IF('Avr25'!L8=1,'Récap. annuel'!$C$14/2,"-"))</f>
        <v>-</v>
      </c>
      <c r="Q8" s="140" t="str">
        <f>IF(OR(A8="sam.",A8="dim.",A8=""),"-",'Récap. annuel'!$C$14)</f>
        <v>-</v>
      </c>
      <c r="R8" s="138" t="str">
        <f>IF(OR(A8="sam.",A8="dim."),"-",'Récap. annuel'!$C$16)</f>
        <v>-</v>
      </c>
    </row>
    <row r="9" spans="1:18" x14ac:dyDescent="0.25">
      <c r="A9" s="324" t="s">
        <v>48</v>
      </c>
      <c r="B9" s="323">
        <v>45754</v>
      </c>
      <c r="C9" s="169"/>
      <c r="D9" s="170"/>
      <c r="E9" s="170"/>
      <c r="F9" s="170"/>
      <c r="G9" s="170"/>
      <c r="H9" s="170"/>
      <c r="I9" s="171"/>
      <c r="J9" s="171"/>
      <c r="K9" s="171"/>
      <c r="L9" s="173"/>
      <c r="M9" s="174" t="str">
        <f>IF(SUM((D9-C9),(F9-E9),(H9-G9))=0,IF(I9=1,'Récap. annuel'!$C$14,"-"),SUM((D9-C9),(F9-E9),(H9-G9)))</f>
        <v>-</v>
      </c>
      <c r="N9" s="305" t="str">
        <f t="shared" si="0"/>
        <v>-</v>
      </c>
      <c r="O9" s="305" t="str">
        <f>IF(I9=1,'Récap. annuel'!$C$14,IF('Avr25'!H9-'Avr25'!G9=0,"-",'Avr25'!H9-'Avr25'!G9))</f>
        <v>-</v>
      </c>
      <c r="P9" s="305" t="str">
        <f>IF(K9=1,'Récap. annuel'!$C$14,IF('Avr25'!L9=1,'Récap. annuel'!$C$14/2,"-"))</f>
        <v>-</v>
      </c>
      <c r="Q9" s="175">
        <f>IF(OR(A9="sam.",A9="dim.",A9=""),"-",'Récap. annuel'!$C$14)</f>
        <v>0.34583333333333338</v>
      </c>
      <c r="R9" s="176">
        <f>IF(OR(A9="sam.",A9="dim."),"-",'Récap. annuel'!$C$16)</f>
        <v>0.39876700680272109</v>
      </c>
    </row>
    <row r="10" spans="1:18" x14ac:dyDescent="0.25">
      <c r="A10" s="325" t="s">
        <v>49</v>
      </c>
      <c r="B10" s="322">
        <v>45755</v>
      </c>
      <c r="C10" s="179"/>
      <c r="D10" s="180"/>
      <c r="E10" s="180"/>
      <c r="F10" s="180"/>
      <c r="G10" s="180"/>
      <c r="H10" s="180"/>
      <c r="I10" s="181"/>
      <c r="J10" s="182"/>
      <c r="K10" s="181"/>
      <c r="L10" s="183"/>
      <c r="M10" s="176" t="str">
        <f>IF(SUM((D10-C10),(F10-E10),(H10-G10))=0,IF(I10=1,'Récap. annuel'!$C$14,"-"),SUM((D10-C10),(F10-E10),(H10-G10)))</f>
        <v>-</v>
      </c>
      <c r="N10" s="303" t="str">
        <f t="shared" si="0"/>
        <v>-</v>
      </c>
      <c r="O10" s="303" t="str">
        <f>IF(I10=1,'Récap. annuel'!$C$14,IF('Avr25'!H10-'Avr25'!G10=0,"-",'Avr25'!H10-'Avr25'!G10))</f>
        <v>-</v>
      </c>
      <c r="P10" s="303" t="str">
        <f>IF(K10=1,'Récap. annuel'!$C$14,IF('Avr25'!L10=1,'Récap. annuel'!$C$14/2,"-"))</f>
        <v>-</v>
      </c>
      <c r="Q10" s="184">
        <f>IF(OR(A10="sam.",A10="dim.",A10=""),"-",'Récap. annuel'!$C$14)</f>
        <v>0.34583333333333338</v>
      </c>
      <c r="R10" s="185">
        <f>IF(OR(A10="sam.",A10="dim."),"-",'Récap. annuel'!$C$16)</f>
        <v>0.39876700680272109</v>
      </c>
    </row>
    <row r="11" spans="1:18" x14ac:dyDescent="0.25">
      <c r="A11" s="324" t="s">
        <v>50</v>
      </c>
      <c r="B11" s="323">
        <v>45756</v>
      </c>
      <c r="C11" s="169"/>
      <c r="D11" s="170"/>
      <c r="E11" s="170"/>
      <c r="F11" s="170"/>
      <c r="G11" s="170"/>
      <c r="H11" s="170"/>
      <c r="I11" s="171"/>
      <c r="J11" s="171"/>
      <c r="K11" s="171"/>
      <c r="L11" s="173"/>
      <c r="M11" s="174" t="str">
        <f>IF(SUM((D11-C11),(F11-E11),(H11-G11))=0,IF(I11=1,'Récap. annuel'!$C$14,"-"),SUM((D11-C11),(F11-E11),(H11-G11)))</f>
        <v>-</v>
      </c>
      <c r="N11" s="305" t="str">
        <f t="shared" si="0"/>
        <v>-</v>
      </c>
      <c r="O11" s="305" t="str">
        <f>IF(I11=1,'Récap. annuel'!$C$14,IF('Avr25'!H11-'Avr25'!G11=0,"-",'Avr25'!H11-'Avr25'!G11))</f>
        <v>-</v>
      </c>
      <c r="P11" s="305" t="str">
        <f>IF(K11=1,'Récap. annuel'!$C$14,IF('Avr25'!L11=1,'Récap. annuel'!$C$14/2,"-"))</f>
        <v>-</v>
      </c>
      <c r="Q11" s="175">
        <f>IF(OR(A11="sam.",A11="dim.",A11=""),"-",'Récap. annuel'!$C$14)</f>
        <v>0.34583333333333338</v>
      </c>
      <c r="R11" s="176">
        <f>IF(OR(A11="sam.",A11="dim."),"-",'Récap. annuel'!$C$16)</f>
        <v>0.39876700680272109</v>
      </c>
    </row>
    <row r="12" spans="1:18" x14ac:dyDescent="0.25">
      <c r="A12" s="325" t="s">
        <v>51</v>
      </c>
      <c r="B12" s="322">
        <v>45757</v>
      </c>
      <c r="C12" s="179"/>
      <c r="D12" s="180"/>
      <c r="E12" s="180"/>
      <c r="F12" s="180"/>
      <c r="G12" s="180"/>
      <c r="H12" s="180"/>
      <c r="I12" s="181"/>
      <c r="J12" s="182"/>
      <c r="K12" s="181"/>
      <c r="L12" s="183"/>
      <c r="M12" s="176" t="str">
        <f>IF(SUM((D12-C12),(F12-E12),(H12-G12))=0,IF(I12=1,'Récap. annuel'!$C$14,"-"),SUM((D12-C12),(F12-E12),(H12-G12)))</f>
        <v>-</v>
      </c>
      <c r="N12" s="303" t="str">
        <f t="shared" si="0"/>
        <v>-</v>
      </c>
      <c r="O12" s="303" t="str">
        <f>IF(I12=1,'Récap. annuel'!$C$14,IF('Avr25'!H12-'Avr25'!G12=0,"-",'Avr25'!H12-'Avr25'!G12))</f>
        <v>-</v>
      </c>
      <c r="P12" s="303" t="str">
        <f>IF(K12=1,'Récap. annuel'!$C$14,IF('Avr25'!L12=1,'Récap. annuel'!$C$14/2,"-"))</f>
        <v>-</v>
      </c>
      <c r="Q12" s="184">
        <f>IF(OR(A12="sam.",A12="dim.",A12=""),"-",'Récap. annuel'!$C$14)</f>
        <v>0.34583333333333338</v>
      </c>
      <c r="R12" s="185">
        <f>IF(OR(A12="sam.",A12="dim."),"-",'Récap. annuel'!$C$16)</f>
        <v>0.39876700680272109</v>
      </c>
    </row>
    <row r="13" spans="1:18" x14ac:dyDescent="0.25">
      <c r="A13" s="324" t="s">
        <v>52</v>
      </c>
      <c r="B13" s="323">
        <v>45758</v>
      </c>
      <c r="C13" s="169"/>
      <c r="D13" s="170"/>
      <c r="E13" s="170"/>
      <c r="F13" s="170"/>
      <c r="G13" s="170"/>
      <c r="H13" s="170"/>
      <c r="I13" s="171"/>
      <c r="J13" s="171"/>
      <c r="K13" s="171"/>
      <c r="L13" s="173"/>
      <c r="M13" s="174" t="str">
        <f>IF(SUM((D13-C13),(F13-E13),(H13-G13))=0,IF(I13=1,'Récap. annuel'!$C$14,"-"),SUM((D13-C13),(F13-E13),(H13-G13)))</f>
        <v>-</v>
      </c>
      <c r="N13" s="305" t="str">
        <f t="shared" si="0"/>
        <v>-</v>
      </c>
      <c r="O13" s="305" t="str">
        <f>IF(I13=1,'Récap. annuel'!$C$14,IF('Avr25'!H13-'Avr25'!G13=0,"-",'Avr25'!H13-'Avr25'!G13))</f>
        <v>-</v>
      </c>
      <c r="P13" s="305" t="str">
        <f>IF(K13=1,'Récap. annuel'!$C$14,IF('Avr25'!L13=1,'Récap. annuel'!$C$14/2,"-"))</f>
        <v>-</v>
      </c>
      <c r="Q13" s="175">
        <f>IF(OR(A13="sam.",A13="dim.",A13=""),"-",'Récap. annuel'!$C$14)</f>
        <v>0.34583333333333338</v>
      </c>
      <c r="R13" s="176">
        <f>IF(OR(A12="sam.",A12="dim."),"-",'Récap. annuel'!$C$16)</f>
        <v>0.39876700680272109</v>
      </c>
    </row>
    <row r="14" spans="1:18" x14ac:dyDescent="0.25">
      <c r="A14" s="165" t="s">
        <v>46</v>
      </c>
      <c r="B14" s="166">
        <v>45759</v>
      </c>
      <c r="C14" s="139"/>
      <c r="D14" s="135"/>
      <c r="E14" s="135"/>
      <c r="F14" s="135"/>
      <c r="G14" s="135"/>
      <c r="H14" s="135"/>
      <c r="I14" s="136"/>
      <c r="J14" s="167"/>
      <c r="K14" s="136"/>
      <c r="L14" s="137"/>
      <c r="M14" s="138" t="str">
        <f>IF(SUM((D14-C14),(F14-E14),(H14-G14))=0,IF(I14=1,'Récap. annuel'!$C$14,"-"),SUM((D14-C14),(F14-E14),(H14-G14)))</f>
        <v>-</v>
      </c>
      <c r="N14" s="138" t="str">
        <f t="shared" si="0"/>
        <v>-</v>
      </c>
      <c r="O14" s="138" t="str">
        <f>IF(I14=1,'Récap. annuel'!$C$14,IF('Avr25'!H14-'Avr25'!G14=0,"-",'Avr25'!H14-'Avr25'!G14))</f>
        <v>-</v>
      </c>
      <c r="P14" s="138" t="str">
        <f>IF(K14=1,'Récap. annuel'!$C$14,IF('Avr25'!L14=1,'Récap. annuel'!$C$14/2,"-"))</f>
        <v>-</v>
      </c>
      <c r="Q14" s="140" t="str">
        <f>IF(OR(A14="sam.",A14="dim.",A14=""),"-",'Récap. annuel'!$C$14)</f>
        <v>-</v>
      </c>
      <c r="R14" s="138" t="s">
        <v>40</v>
      </c>
    </row>
    <row r="15" spans="1:18" x14ac:dyDescent="0.25">
      <c r="A15" s="165" t="s">
        <v>47</v>
      </c>
      <c r="B15" s="166">
        <v>45760</v>
      </c>
      <c r="C15" s="139"/>
      <c r="D15" s="135"/>
      <c r="E15" s="135"/>
      <c r="F15" s="135"/>
      <c r="G15" s="135"/>
      <c r="H15" s="135"/>
      <c r="I15" s="136"/>
      <c r="J15" s="167"/>
      <c r="K15" s="136"/>
      <c r="L15" s="137"/>
      <c r="M15" s="138" t="str">
        <f>IF(SUM((D15-C15),(F15-E15),(H15-G15))=0,IF(I15=1,'Récap. annuel'!$C$14,"-"),SUM((D15-C15),(F15-E15),(H15-G15)))</f>
        <v>-</v>
      </c>
      <c r="N15" s="138" t="str">
        <f t="shared" si="0"/>
        <v>-</v>
      </c>
      <c r="O15" s="138" t="str">
        <f>IF(I15=1,'Récap. annuel'!$C$14,IF('Avr25'!H15-'Avr25'!G15=0,"-",'Avr25'!H15-'Avr25'!G15))</f>
        <v>-</v>
      </c>
      <c r="P15" s="138" t="str">
        <f>IF(K15=1,'Récap. annuel'!$C$14,IF('Avr25'!L15=1,'Récap. annuel'!$C$14/2,"-"))</f>
        <v>-</v>
      </c>
      <c r="Q15" s="140" t="str">
        <f>IF(OR(A15="sam.",A15="dim.",A15=""),"-",'Récap. annuel'!$C$14)</f>
        <v>-</v>
      </c>
      <c r="R15" s="138" t="s">
        <v>40</v>
      </c>
    </row>
    <row r="16" spans="1:18" x14ac:dyDescent="0.25">
      <c r="A16" s="320" t="s">
        <v>48</v>
      </c>
      <c r="B16" s="321">
        <v>45761</v>
      </c>
      <c r="C16" s="151"/>
      <c r="D16" s="145"/>
      <c r="E16" s="145"/>
      <c r="F16" s="145"/>
      <c r="G16" s="145"/>
      <c r="H16" s="145"/>
      <c r="I16" s="146"/>
      <c r="J16" s="186"/>
      <c r="K16" s="146"/>
      <c r="L16" s="147"/>
      <c r="M16" s="174" t="str">
        <f>IF(SUM((D16-C16),(F16-E16),(H16-G16))=0,IF(I16=1,'Récap. annuel'!$C$14,"-"),SUM((D16-C16),(F16-E16),(H16-G16)))</f>
        <v>-</v>
      </c>
      <c r="N16" s="305" t="str">
        <f t="shared" si="0"/>
        <v>-</v>
      </c>
      <c r="O16" s="305" t="str">
        <f>IF(I16=1,'Récap. annuel'!$C$14,IF('Avr25'!H16-'Avr25'!G16=0,"-",'Avr25'!H16-'Avr25'!G16))</f>
        <v>-</v>
      </c>
      <c r="P16" s="305" t="str">
        <f>IF(K16=1,'Récap. annuel'!$C$14,IF('Avr25'!L16=1,'Récap. annuel'!$C$14/2,"-"))</f>
        <v>-</v>
      </c>
      <c r="Q16" s="175">
        <f>IF(OR(A16="sam.",A16="dim.",A16=""),"-",'Récap. annuel'!$C$14)</f>
        <v>0.34583333333333338</v>
      </c>
      <c r="R16" s="176" t="s">
        <v>40</v>
      </c>
    </row>
    <row r="17" spans="1:18" x14ac:dyDescent="0.25">
      <c r="A17" s="317" t="s">
        <v>49</v>
      </c>
      <c r="B17" s="318">
        <v>45762</v>
      </c>
      <c r="C17" s="274"/>
      <c r="D17" s="275"/>
      <c r="E17" s="275"/>
      <c r="F17" s="275"/>
      <c r="G17" s="275"/>
      <c r="H17" s="275"/>
      <c r="I17" s="276"/>
      <c r="J17" s="319"/>
      <c r="K17" s="276"/>
      <c r="L17" s="277"/>
      <c r="M17" s="176" t="str">
        <f>IF(SUM((D17-C17),(F17-E17),(H17-G17))=0,IF(I17=1,'Récap. annuel'!$C$14,"-"),SUM((D17-C17),(F17-E17),(H17-G17)))</f>
        <v>-</v>
      </c>
      <c r="N17" s="303" t="str">
        <f t="shared" si="0"/>
        <v>-</v>
      </c>
      <c r="O17" s="303" t="str">
        <f>IF(I17=1,'Récap. annuel'!$C$14,IF('Avr25'!H17-'Avr25'!G17=0,"-",'Avr25'!H17-'Avr25'!G17))</f>
        <v>-</v>
      </c>
      <c r="P17" s="303" t="str">
        <f>IF(K17=1,'Récap. annuel'!$C$14,IF('Avr25'!L17=1,'Récap. annuel'!$C$14/2,"-"))</f>
        <v>-</v>
      </c>
      <c r="Q17" s="184">
        <f>IF(OR(A17="sam.",A17="dim.",A17=""),"-",'Récap. annuel'!$C$14)</f>
        <v>0.34583333333333338</v>
      </c>
      <c r="R17" s="185" t="s">
        <v>40</v>
      </c>
    </row>
    <row r="18" spans="1:18" x14ac:dyDescent="0.25">
      <c r="A18" s="320" t="s">
        <v>50</v>
      </c>
      <c r="B18" s="321">
        <v>45763</v>
      </c>
      <c r="C18" s="151"/>
      <c r="D18" s="145"/>
      <c r="E18" s="145"/>
      <c r="F18" s="145"/>
      <c r="G18" s="145"/>
      <c r="H18" s="145"/>
      <c r="I18" s="146"/>
      <c r="J18" s="186"/>
      <c r="K18" s="146"/>
      <c r="L18" s="147"/>
      <c r="M18" s="174" t="str">
        <f>IF(SUM((D18-C18),(F18-E18),(H18-G18))=0,IF(I18=1,'Récap. annuel'!$C$14,"-"),SUM((D18-C18),(F18-E18),(H18-G18)))</f>
        <v>-</v>
      </c>
      <c r="N18" s="305" t="str">
        <f t="shared" si="0"/>
        <v>-</v>
      </c>
      <c r="O18" s="305" t="str">
        <f>IF(I18=1,'Récap. annuel'!$C$14,IF('Avr25'!H18-'Avr25'!G18=0,"-",'Avr25'!H18-'Avr25'!G18))</f>
        <v>-</v>
      </c>
      <c r="P18" s="305" t="str">
        <f>IF(K18=1,'Récap. annuel'!$C$14,IF('Avr25'!L18=1,'Récap. annuel'!$C$14/2,"-"))</f>
        <v>-</v>
      </c>
      <c r="Q18" s="175">
        <f>IF(OR(A18="sam.",A18="dim.",A18=""),"-",'Récap. annuel'!$C$14)</f>
        <v>0.34583333333333338</v>
      </c>
      <c r="R18" s="176" t="s">
        <v>40</v>
      </c>
    </row>
    <row r="19" spans="1:18" x14ac:dyDescent="0.25">
      <c r="A19" s="317" t="s">
        <v>51</v>
      </c>
      <c r="B19" s="318">
        <v>45764</v>
      </c>
      <c r="C19" s="274"/>
      <c r="D19" s="275"/>
      <c r="E19" s="275"/>
      <c r="F19" s="275"/>
      <c r="G19" s="275"/>
      <c r="H19" s="275"/>
      <c r="I19" s="276"/>
      <c r="J19" s="319"/>
      <c r="K19" s="276"/>
      <c r="L19" s="277"/>
      <c r="M19" s="176" t="str">
        <f>IF(SUM((D19-C19),(F19-E19),(H19-G19))=0,IF(I19=1,'Récap. annuel'!$C$14,"-"),SUM((D19-C19),(F19-E19),(H19-G19)))</f>
        <v>-</v>
      </c>
      <c r="N19" s="303" t="str">
        <f t="shared" si="0"/>
        <v>-</v>
      </c>
      <c r="O19" s="303" t="str">
        <f>IF(I19=1,'Récap. annuel'!$C$14,IF('Avr25'!H19-'Avr25'!G19=0,"-",'Avr25'!H19-'Avr25'!G19))</f>
        <v>-</v>
      </c>
      <c r="P19" s="303" t="str">
        <f>IF(K19=1,'Récap. annuel'!$C$14,IF('Avr25'!L19=1,'Récap. annuel'!$C$14/2,"-"))</f>
        <v>-</v>
      </c>
      <c r="Q19" s="184">
        <f>IF(OR(A19="sam.",A19="dim.",A19=""),"-",'Récap. annuel'!$C$14)</f>
        <v>0.34583333333333338</v>
      </c>
      <c r="R19" s="185" t="s">
        <v>40</v>
      </c>
    </row>
    <row r="20" spans="1:18" x14ac:dyDescent="0.25">
      <c r="A20" s="387" t="s">
        <v>52</v>
      </c>
      <c r="B20" s="293">
        <v>45765</v>
      </c>
      <c r="C20" s="294"/>
      <c r="D20" s="295"/>
      <c r="E20" s="295"/>
      <c r="F20" s="342"/>
      <c r="G20" s="295"/>
      <c r="H20" s="295"/>
      <c r="I20" s="296"/>
      <c r="J20" s="297"/>
      <c r="K20" s="296"/>
      <c r="L20" s="298"/>
      <c r="M20" s="290" t="str">
        <f>IF(SUM((D20-C20),(F20-E20),(H20-G20))=0,IF(I20=1,'Récap. annuel'!$C$14,"-"),SUM((D20-C20),(F20-E20),(H20-G20)))</f>
        <v>-</v>
      </c>
      <c r="N20" s="290" t="str">
        <f t="shared" si="0"/>
        <v>-</v>
      </c>
      <c r="O20" s="290" t="str">
        <f>IF(I20=1,'Récap. annuel'!$C$14,IF('Avr25'!H20-'Avr25'!G20=0,"-",'Avr25'!H20-'Avr25'!G20))</f>
        <v>-</v>
      </c>
      <c r="P20" s="290" t="str">
        <f>IF(K20=1,'Récap. annuel'!$C$14,IF('Avr25'!L20=1,'Récap. annuel'!$C$14/2,"-"))</f>
        <v>-</v>
      </c>
      <c r="Q20" s="290" t="s">
        <v>40</v>
      </c>
      <c r="R20" s="299" t="s">
        <v>40</v>
      </c>
    </row>
    <row r="21" spans="1:18" x14ac:dyDescent="0.25">
      <c r="A21" s="165" t="s">
        <v>46</v>
      </c>
      <c r="B21" s="166">
        <v>45766</v>
      </c>
      <c r="C21" s="139"/>
      <c r="D21" s="135"/>
      <c r="E21" s="135"/>
      <c r="F21" s="135"/>
      <c r="G21" s="135"/>
      <c r="H21" s="135"/>
      <c r="I21" s="136"/>
      <c r="J21" s="167"/>
      <c r="K21" s="136"/>
      <c r="L21" s="137"/>
      <c r="M21" s="138" t="str">
        <f>IF(SUM((D21-C21),(F21-E21),(H21-G21))=0,IF(I21=1,'Récap. annuel'!$C$14,"-"),SUM((D21-C21),(F21-E21),(H21-G21)))</f>
        <v>-</v>
      </c>
      <c r="N21" s="138" t="str">
        <f t="shared" si="0"/>
        <v>-</v>
      </c>
      <c r="O21" s="138" t="str">
        <f>IF(I21=1,'Récap. annuel'!$C$14,IF('Avr25'!H21-'Avr25'!G21=0,"-",'Avr25'!H21-'Avr25'!G21))</f>
        <v>-</v>
      </c>
      <c r="P21" s="138" t="str">
        <f>IF(K21=1,'Récap. annuel'!$C$14,IF('Avr25'!L21=1,'Récap. annuel'!$C$14/2,"-"))</f>
        <v>-</v>
      </c>
      <c r="Q21" s="140" t="str">
        <f>IF(OR(A21="sam.",A21="dim.",A21=""),"-",'Récap. annuel'!$C$14)</f>
        <v>-</v>
      </c>
      <c r="R21" s="138" t="str">
        <f>IF(OR(A21="sam.",A21="dim."),"-",'Récap. annuel'!$C$16)</f>
        <v>-</v>
      </c>
    </row>
    <row r="22" spans="1:18" x14ac:dyDescent="0.25">
      <c r="A22" s="165" t="s">
        <v>47</v>
      </c>
      <c r="B22" s="166">
        <v>45767</v>
      </c>
      <c r="C22" s="139"/>
      <c r="D22" s="135"/>
      <c r="E22" s="135"/>
      <c r="F22" s="135"/>
      <c r="G22" s="135"/>
      <c r="H22" s="135"/>
      <c r="I22" s="136"/>
      <c r="J22" s="167"/>
      <c r="K22" s="136"/>
      <c r="L22" s="137"/>
      <c r="M22" s="138" t="str">
        <f>IF(SUM((D22-C22),(F22-E22),(H22-G22))=0,IF(I22=1,'Récap. annuel'!$C$14,"-"),SUM((D22-C22),(F22-E22),(H22-G22)))</f>
        <v>-</v>
      </c>
      <c r="N22" s="138" t="str">
        <f t="shared" si="0"/>
        <v>-</v>
      </c>
      <c r="O22" s="138" t="str">
        <f>IF(I22=1,'Récap. annuel'!$C$14,IF('Avr25'!H22-'Avr25'!G22=0,"-",'Avr25'!H22-'Avr25'!G22))</f>
        <v>-</v>
      </c>
      <c r="P22" s="138" t="str">
        <f>IF(K22=1,'Récap. annuel'!$C$14,IF('Avr25'!L22=1,'Récap. annuel'!$C$14/2,"-"))</f>
        <v>-</v>
      </c>
      <c r="Q22" s="140" t="str">
        <f>IF(OR(A22="sam.",A22="dim.",A22=""),"-",'Récap. annuel'!$C$14)</f>
        <v>-</v>
      </c>
      <c r="R22" s="138" t="str">
        <f>IF(OR(A22="sam.",A22="dim."),"-",'Récap. annuel'!$C$16)</f>
        <v>-</v>
      </c>
    </row>
    <row r="23" spans="1:18" x14ac:dyDescent="0.25">
      <c r="A23" s="387" t="s">
        <v>48</v>
      </c>
      <c r="B23" s="293">
        <v>45768</v>
      </c>
      <c r="C23" s="294"/>
      <c r="D23" s="295"/>
      <c r="E23" s="295"/>
      <c r="F23" s="342"/>
      <c r="G23" s="295"/>
      <c r="H23" s="295"/>
      <c r="I23" s="296"/>
      <c r="J23" s="297"/>
      <c r="K23" s="296"/>
      <c r="L23" s="298"/>
      <c r="M23" s="290" t="str">
        <f>IF(SUM((D23-C23),(F23-E23),(H23-G23))=0,IF(I23=1,'Récap. annuel'!$C$14,"-"),SUM((D23-C23),(F23-E23),(H23-G23)))</f>
        <v>-</v>
      </c>
      <c r="N23" s="290" t="str">
        <f t="shared" si="0"/>
        <v>-</v>
      </c>
      <c r="O23" s="290" t="str">
        <f>IF(I23=1,'Récap. annuel'!$C$14,IF('Avr25'!H23-'Avr25'!G23=0,"-",'Avr25'!H23-'Avr25'!G23))</f>
        <v>-</v>
      </c>
      <c r="P23" s="290" t="str">
        <f>IF(K23=1,'Récap. annuel'!$C$14,IF('Avr25'!L23=1,'Récap. annuel'!$C$14/2,"-"))</f>
        <v>-</v>
      </c>
      <c r="Q23" s="290" t="s">
        <v>40</v>
      </c>
      <c r="R23" s="299" t="s">
        <v>40</v>
      </c>
    </row>
    <row r="24" spans="1:18" x14ac:dyDescent="0.25">
      <c r="A24" s="317" t="s">
        <v>49</v>
      </c>
      <c r="B24" s="318">
        <v>45769</v>
      </c>
      <c r="C24" s="274"/>
      <c r="D24" s="275"/>
      <c r="E24" s="275"/>
      <c r="F24" s="275"/>
      <c r="G24" s="275"/>
      <c r="H24" s="275"/>
      <c r="I24" s="276"/>
      <c r="J24" s="319"/>
      <c r="K24" s="276"/>
      <c r="L24" s="277"/>
      <c r="M24" s="176" t="str">
        <f>IF(SUM((D24-C24),(F24-E24),(H24-G24))=0,IF(I24=1,'Récap. annuel'!$C$14,"-"),SUM((D24-C24),(F24-E24),(H24-G24)))</f>
        <v>-</v>
      </c>
      <c r="N24" s="303" t="str">
        <f t="shared" si="0"/>
        <v>-</v>
      </c>
      <c r="O24" s="303" t="str">
        <f>IF(I24=1,'Récap. annuel'!$C$14,IF('Avr25'!H24-'Avr25'!G24=0,"-",'Avr25'!H24-'Avr25'!G24))</f>
        <v>-</v>
      </c>
      <c r="P24" s="303" t="str">
        <f>IF(K24=1,'Récap. annuel'!$C$14,IF('Avr25'!L24=1,'Récap. annuel'!$C$14/2,"-"))</f>
        <v>-</v>
      </c>
      <c r="Q24" s="184" t="s">
        <v>40</v>
      </c>
      <c r="R24" s="185" t="s">
        <v>40</v>
      </c>
    </row>
    <row r="25" spans="1:18" x14ac:dyDescent="0.25">
      <c r="A25" s="320" t="s">
        <v>50</v>
      </c>
      <c r="B25" s="321">
        <v>45770</v>
      </c>
      <c r="C25" s="151"/>
      <c r="D25" s="145"/>
      <c r="E25" s="145"/>
      <c r="F25" s="145"/>
      <c r="G25" s="145"/>
      <c r="H25" s="145"/>
      <c r="I25" s="146"/>
      <c r="J25" s="186"/>
      <c r="K25" s="146"/>
      <c r="L25" s="147"/>
      <c r="M25" s="174" t="str">
        <f>IF(SUM((D25-C25),(F25-E25),(H25-G25))=0,IF(I25=1,'Récap. annuel'!$C$14,"-"),SUM((D25-C25),(F25-E25),(H25-G25)))</f>
        <v>-</v>
      </c>
      <c r="N25" s="305" t="str">
        <f t="shared" si="0"/>
        <v>-</v>
      </c>
      <c r="O25" s="305" t="str">
        <f>IF(I25=1,'Récap. annuel'!$C$14,IF('Avr25'!H25-'Avr25'!G25=0,"-",'Avr25'!H25-'Avr25'!G25))</f>
        <v>-</v>
      </c>
      <c r="P25" s="305" t="str">
        <f>IF(K25=1,'Récap. annuel'!$C$14,IF('Avr25'!L25=1,'Récap. annuel'!$C$14/2,"-"))</f>
        <v>-</v>
      </c>
      <c r="Q25" s="175" t="s">
        <v>40</v>
      </c>
      <c r="R25" s="176" t="s">
        <v>40</v>
      </c>
    </row>
    <row r="26" spans="1:18" x14ac:dyDescent="0.25">
      <c r="A26" s="317" t="s">
        <v>51</v>
      </c>
      <c r="B26" s="318">
        <v>45771</v>
      </c>
      <c r="C26" s="274"/>
      <c r="D26" s="275"/>
      <c r="E26" s="275"/>
      <c r="F26" s="275"/>
      <c r="G26" s="275"/>
      <c r="H26" s="275"/>
      <c r="I26" s="276"/>
      <c r="J26" s="319"/>
      <c r="K26" s="276"/>
      <c r="L26" s="277"/>
      <c r="M26" s="176" t="str">
        <f>IF(SUM((D26-C26),(F26-E26),(H26-G26))=0,IF(I26=1,'Récap. annuel'!$C$14,"-"),SUM((D26-C26),(F26-E26),(H26-G26)))</f>
        <v>-</v>
      </c>
      <c r="N26" s="303" t="str">
        <f t="shared" si="0"/>
        <v>-</v>
      </c>
      <c r="O26" s="303" t="str">
        <f>IF(I26=1,'Récap. annuel'!$C$14,IF('Avr25'!H26-'Avr25'!G26=0,"-",'Avr25'!H26-'Avr25'!G26))</f>
        <v>-</v>
      </c>
      <c r="P26" s="303" t="str">
        <f>IF(K26=1,'Récap. annuel'!$C$14,IF('Avr25'!L26=1,'Récap. annuel'!$C$14/2,"-"))</f>
        <v>-</v>
      </c>
      <c r="Q26" s="184" t="s">
        <v>40</v>
      </c>
      <c r="R26" s="185" t="s">
        <v>40</v>
      </c>
    </row>
    <row r="27" spans="1:18" x14ac:dyDescent="0.25">
      <c r="A27" s="320" t="s">
        <v>52</v>
      </c>
      <c r="B27" s="321">
        <v>45772</v>
      </c>
      <c r="C27" s="151"/>
      <c r="D27" s="145"/>
      <c r="E27" s="145"/>
      <c r="F27" s="145"/>
      <c r="G27" s="145"/>
      <c r="H27" s="145"/>
      <c r="I27" s="146"/>
      <c r="J27" s="186"/>
      <c r="K27" s="146"/>
      <c r="L27" s="147"/>
      <c r="M27" s="174" t="str">
        <f>IF(SUM((D27-C27),(F27-E27),(H27-G27))=0,IF(I27=1,'Récap. annuel'!$C$14,"-"),SUM((D27-C27),(F27-E27),(H27-G27)))</f>
        <v>-</v>
      </c>
      <c r="N27" s="305" t="str">
        <f t="shared" si="0"/>
        <v>-</v>
      </c>
      <c r="O27" s="305" t="str">
        <f>IF(I27=1,'Récap. annuel'!$C$14,IF('Avr25'!H27-'Avr25'!G27=0,"-",'Avr25'!H27-'Avr25'!G27))</f>
        <v>-</v>
      </c>
      <c r="P27" s="305" t="str">
        <f>IF(K27=1,'Récap. annuel'!$C$14,IF('Avr25'!L27=1,'Récap. annuel'!$C$14/2,"-"))</f>
        <v>-</v>
      </c>
      <c r="Q27" s="175" t="s">
        <v>40</v>
      </c>
      <c r="R27" s="176" t="s">
        <v>40</v>
      </c>
    </row>
    <row r="28" spans="1:18" x14ac:dyDescent="0.25">
      <c r="A28" s="165" t="s">
        <v>46</v>
      </c>
      <c r="B28" s="166">
        <v>45773</v>
      </c>
      <c r="C28" s="139"/>
      <c r="D28" s="135"/>
      <c r="E28" s="135"/>
      <c r="F28" s="135"/>
      <c r="G28" s="135"/>
      <c r="H28" s="135"/>
      <c r="I28" s="136"/>
      <c r="J28" s="167"/>
      <c r="K28" s="136"/>
      <c r="L28" s="137"/>
      <c r="M28" s="138" t="str">
        <f>IF(SUM((D28-C28),(F28-E28),(H28-G28))=0,IF(I28=1,'Récap. annuel'!$C$14,"-"),SUM((D28-C28),(F28-E28),(H28-G28)))</f>
        <v>-</v>
      </c>
      <c r="N28" s="138" t="str">
        <f t="shared" si="0"/>
        <v>-</v>
      </c>
      <c r="O28" s="138" t="str">
        <f>IF(I28=1,'Récap. annuel'!$C$14,IF('Avr25'!H28-'Avr25'!G28=0,"-",'Avr25'!H28-'Avr25'!G28))</f>
        <v>-</v>
      </c>
      <c r="P28" s="138" t="str">
        <f>IF(K28=1,'Récap. annuel'!$C$14,IF('Avr25'!L28=1,'Récap. annuel'!$C$14/2,"-"))</f>
        <v>-</v>
      </c>
      <c r="Q28" s="140" t="str">
        <f>IF(OR(A28="sam.",A28="dim.",A28=""),"-",'Récap. annuel'!$C$14)</f>
        <v>-</v>
      </c>
      <c r="R28" s="138" t="str">
        <f>IF(OR(A28="sam.",A28="dim."),"-",'Récap. annuel'!$C$16)</f>
        <v>-</v>
      </c>
    </row>
    <row r="29" spans="1:18" x14ac:dyDescent="0.25">
      <c r="A29" s="165" t="s">
        <v>47</v>
      </c>
      <c r="B29" s="166">
        <v>45774</v>
      </c>
      <c r="C29" s="139"/>
      <c r="D29" s="135"/>
      <c r="E29" s="135"/>
      <c r="F29" s="135"/>
      <c r="G29" s="135"/>
      <c r="H29" s="135"/>
      <c r="I29" s="136"/>
      <c r="J29" s="167"/>
      <c r="K29" s="136"/>
      <c r="L29" s="137"/>
      <c r="M29" s="138" t="str">
        <f>IF(SUM((D29-C29),(F29-E29),(H29-G29))=0,IF(I29=1,'Récap. annuel'!$C$14,"-"),SUM((D29-C29),(F29-E29),(H29-G29)))</f>
        <v>-</v>
      </c>
      <c r="N29" s="138" t="str">
        <f t="shared" si="0"/>
        <v>-</v>
      </c>
      <c r="O29" s="138" t="str">
        <f>IF(I29=1,'Récap. annuel'!$C$14,IF('Avr25'!H29-'Avr25'!G29=0,"-",'Avr25'!H29-'Avr25'!G29))</f>
        <v>-</v>
      </c>
      <c r="P29" s="138" t="str">
        <f>IF(K29=1,'Récap. annuel'!$C$14,IF('Avr25'!L29=1,'Récap. annuel'!$C$14/2,"-"))</f>
        <v>-</v>
      </c>
      <c r="Q29" s="140" t="str">
        <f>IF(OR(A29="sam.",A29="dim.",A29=""),"-",'Récap. annuel'!$C$14)</f>
        <v>-</v>
      </c>
      <c r="R29" s="138" t="str">
        <f>IF(OR(A29="sam.",A29="dim."),"-",'Récap. annuel'!$C$16)</f>
        <v>-</v>
      </c>
    </row>
    <row r="30" spans="1:18" x14ac:dyDescent="0.25">
      <c r="A30" s="324" t="s">
        <v>48</v>
      </c>
      <c r="B30" s="323">
        <v>45775</v>
      </c>
      <c r="C30" s="169"/>
      <c r="D30" s="170"/>
      <c r="E30" s="170"/>
      <c r="F30" s="170"/>
      <c r="G30" s="170"/>
      <c r="H30" s="170"/>
      <c r="I30" s="171"/>
      <c r="J30" s="171"/>
      <c r="K30" s="171"/>
      <c r="L30" s="173"/>
      <c r="M30" s="174" t="str">
        <f>IF(SUM((D30-C30),(F30-E30),(H30-G30))=0,IF(I30=1,'Récap. annuel'!$C$14,"-"),SUM((D30-C30),(F30-E30),(H30-G30)))</f>
        <v>-</v>
      </c>
      <c r="N30" s="305" t="str">
        <f t="shared" si="0"/>
        <v>-</v>
      </c>
      <c r="O30" s="305" t="str">
        <f>IF(I30=1,'Récap. annuel'!$C$14,IF('Avr25'!H30-'Avr25'!G30=0,"-",'Avr25'!H30-'Avr25'!G30))</f>
        <v>-</v>
      </c>
      <c r="P30" s="305" t="str">
        <f>IF(K30=1,'Récap. annuel'!$C$14,IF('Avr25'!L30=1,'Récap. annuel'!$C$14/2,"-"))</f>
        <v>-</v>
      </c>
      <c r="Q30" s="175">
        <f>IF(OR(A30="sam.",A30="dim.",A30=""),"-",'Récap. annuel'!$C$14)</f>
        <v>0.34583333333333338</v>
      </c>
      <c r="R30" s="176">
        <f>IF(OR(A30="sam.",A30="dim."),"-",'Récap. annuel'!$C$16)</f>
        <v>0.39876700680272109</v>
      </c>
    </row>
    <row r="31" spans="1:18" x14ac:dyDescent="0.25">
      <c r="A31" s="325" t="s">
        <v>49</v>
      </c>
      <c r="B31" s="322">
        <v>45776</v>
      </c>
      <c r="C31" s="179"/>
      <c r="D31" s="180"/>
      <c r="E31" s="180"/>
      <c r="F31" s="180"/>
      <c r="G31" s="180"/>
      <c r="H31" s="180"/>
      <c r="I31" s="181"/>
      <c r="J31" s="182"/>
      <c r="K31" s="181"/>
      <c r="L31" s="183"/>
      <c r="M31" s="176" t="str">
        <f>IF(SUM((D31-C31),(F31-E31),(H31-G31))=0,IF(I31=1,'Récap. annuel'!$C$14,"-"),SUM((D31-C31),(F31-E31),(H31-G31)))</f>
        <v>-</v>
      </c>
      <c r="N31" s="303" t="str">
        <f t="shared" si="0"/>
        <v>-</v>
      </c>
      <c r="O31" s="303" t="str">
        <f>IF(I31=1,'Récap. annuel'!$C$14,IF('Avr25'!H31-'Avr25'!G31=0,"-",'Avr25'!H31-'Avr25'!G31))</f>
        <v>-</v>
      </c>
      <c r="P31" s="303" t="str">
        <f>IF(K31=1,'Récap. annuel'!$C$14,IF('Avr25'!L31=1,'Récap. annuel'!$C$14/2,"-"))</f>
        <v>-</v>
      </c>
      <c r="Q31" s="184">
        <f>IF(OR(A31="sam.",A31="dim.",A31=""),"-",'Récap. annuel'!$C$14)</f>
        <v>0.34583333333333338</v>
      </c>
      <c r="R31" s="185">
        <f>IF(OR(A31="sam.",A31="dim."),"-",'Récap. annuel'!$C$16)</f>
        <v>0.39876700680272109</v>
      </c>
    </row>
    <row r="32" spans="1:18" ht="15.75" thickBot="1" x14ac:dyDescent="0.3">
      <c r="A32" s="382" t="s">
        <v>50</v>
      </c>
      <c r="B32" s="383">
        <v>45777</v>
      </c>
      <c r="C32" s="187"/>
      <c r="D32" s="188"/>
      <c r="E32" s="188"/>
      <c r="F32" s="188"/>
      <c r="G32" s="188"/>
      <c r="H32" s="188"/>
      <c r="I32" s="189"/>
      <c r="J32" s="189"/>
      <c r="K32" s="189"/>
      <c r="L32" s="190"/>
      <c r="M32" s="384" t="str">
        <f>IF(SUM((D32-C32),(F32-E32),(H32-G32))=0,IF(I32=1,'Récap. annuel'!$C$14,"-"),SUM((D32-C32),(F32-E32),(H32-G32)))</f>
        <v>-</v>
      </c>
      <c r="N32" s="370" t="str">
        <f t="shared" si="0"/>
        <v>-</v>
      </c>
      <c r="O32" s="370" t="str">
        <f>IF(I32=1,'Récap. annuel'!$C$14,IF('Avr25'!H32-'Avr25'!G32=0,"-",'Avr25'!H32-'Avr25'!G32))</f>
        <v>-</v>
      </c>
      <c r="P32" s="370" t="str">
        <f>IF(K32=1,'Récap. annuel'!$C$14,IF('Avr25'!L32=1,'Récap. annuel'!$C$14/2,"-"))</f>
        <v>-</v>
      </c>
      <c r="Q32" s="385">
        <f>IF(OR(A32="sam.",A32="dim.",A32=""),"-",'Récap. annuel'!$C$14)</f>
        <v>0.34583333333333338</v>
      </c>
      <c r="R32" s="386">
        <f>IF(OR(A32="sam.",A32="dim."),"-",'Récap. annuel'!$C$16)</f>
        <v>0.39876700680272109</v>
      </c>
    </row>
    <row r="33" spans="11:18" ht="15.75" thickBot="1" x14ac:dyDescent="0.3">
      <c r="K33" s="423" t="s">
        <v>7</v>
      </c>
      <c r="L33" s="424"/>
      <c r="M33" s="34">
        <f t="shared" ref="M33:R33" si="1">SUM(M3:M32)</f>
        <v>0</v>
      </c>
      <c r="N33" s="34">
        <f t="shared" si="1"/>
        <v>0</v>
      </c>
      <c r="O33" s="34">
        <f t="shared" si="1"/>
        <v>0</v>
      </c>
      <c r="P33" s="34">
        <f t="shared" si="1"/>
        <v>0</v>
      </c>
      <c r="Q33" s="326">
        <f t="shared" si="1"/>
        <v>5.5333333333333323</v>
      </c>
      <c r="R33" s="109">
        <f t="shared" si="1"/>
        <v>4.7852040816326529</v>
      </c>
    </row>
    <row r="34" spans="11:18" ht="15.75" thickBot="1" x14ac:dyDescent="0.3">
      <c r="K34" s="415" t="s">
        <v>15</v>
      </c>
      <c r="L34" s="417"/>
      <c r="M34" s="11">
        <f>'Mar25'!M35-(SUM(SUM('Avr25'!K3:K32),SUM('Avr25'!L3:L32)/2))</f>
        <v>55</v>
      </c>
      <c r="N34" s="44"/>
      <c r="O34" s="44"/>
      <c r="P34" s="44"/>
    </row>
    <row r="35" spans="11:18" ht="15.75" thickBot="1" x14ac:dyDescent="0.3">
      <c r="K35" s="415" t="s">
        <v>14</v>
      </c>
      <c r="L35" s="417"/>
      <c r="M35" s="12">
        <f>SUM(SUMIF(G3:G32,"&lt;&gt;",O3:O32),SUMIF(I3:I32,"&lt;&gt;",O3:O32))</f>
        <v>0</v>
      </c>
      <c r="N35" s="45"/>
      <c r="O35" s="45"/>
      <c r="P35" s="45"/>
    </row>
  </sheetData>
  <protectedRanges>
    <protectedRange algorithmName="SHA-512" hashValue="2QImkUwPol4+H0cOE67zGKRncYVWhzyaLCQJq1CQY1dDOAk7opYkXWmWRH5hJT1EZO/hB2iXZ/gGW9hmCXMP6g==" saltValue="l1JW0G/Xh5gw+vzfEIzm6w==" spinCount="100000" sqref="M36:M1048576 A1:B1048576 M1:M34 Q1:Q1048576" name="mois_nonModifiable"/>
    <protectedRange algorithmName="SHA-512" hashValue="2QImkUwPol4+H0cOE67zGKRncYVWhzyaLCQJq1CQY1dDOAk7opYkXWmWRH5hJT1EZO/hB2iXZ/gGW9hmCXMP6g==" saltValue="l1JW0G/Xh5gw+vzfEIzm6w==" spinCount="100000" sqref="M35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3:L33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honeticPr fontId="2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07F5-6977-47CB-A7A7-633621ABB414}">
  <sheetPr codeName="Feuil6"/>
  <dimension ref="A1:R36"/>
  <sheetViews>
    <sheetView showGridLines="0" zoomScaleNormal="100" workbookViewId="0">
      <selection activeCell="E51" sqref="E51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5.140625" style="4" customWidth="1"/>
    <col min="19" max="16384" width="10.85546875" style="3"/>
  </cols>
  <sheetData>
    <row r="1" spans="1:18" ht="30.6" customHeight="1" thickBot="1" x14ac:dyDescent="0.3">
      <c r="A1" s="433" t="s">
        <v>114</v>
      </c>
      <c r="B1" s="434"/>
      <c r="C1" s="437" t="s">
        <v>1</v>
      </c>
      <c r="D1" s="438"/>
      <c r="E1" s="438"/>
      <c r="F1" s="438"/>
      <c r="G1" s="437" t="s">
        <v>13</v>
      </c>
      <c r="H1" s="438"/>
      <c r="I1" s="438"/>
      <c r="J1" s="442"/>
      <c r="K1" s="439" t="s">
        <v>80</v>
      </c>
      <c r="L1" s="439"/>
      <c r="M1" s="440" t="s">
        <v>6</v>
      </c>
      <c r="N1" s="443" t="s">
        <v>35</v>
      </c>
      <c r="O1" s="443" t="s">
        <v>32</v>
      </c>
      <c r="P1" s="443" t="s">
        <v>33</v>
      </c>
      <c r="Q1" s="428" t="s">
        <v>8</v>
      </c>
      <c r="R1" s="428" t="s">
        <v>11</v>
      </c>
    </row>
    <row r="2" spans="1:18" ht="30.75" customHeight="1" thickBot="1" x14ac:dyDescent="0.3">
      <c r="A2" s="435"/>
      <c r="B2" s="436"/>
      <c r="C2" s="191" t="s">
        <v>2</v>
      </c>
      <c r="D2" s="192" t="s">
        <v>3</v>
      </c>
      <c r="E2" s="192" t="s">
        <v>2</v>
      </c>
      <c r="F2" s="193" t="s">
        <v>3</v>
      </c>
      <c r="G2" s="191" t="s">
        <v>2</v>
      </c>
      <c r="H2" s="192" t="s">
        <v>3</v>
      </c>
      <c r="I2" s="194" t="s">
        <v>4</v>
      </c>
      <c r="J2" s="195" t="s">
        <v>12</v>
      </c>
      <c r="K2" s="196" t="s">
        <v>4</v>
      </c>
      <c r="L2" s="197" t="s">
        <v>5</v>
      </c>
      <c r="M2" s="441"/>
      <c r="N2" s="444"/>
      <c r="O2" s="444"/>
      <c r="P2" s="444"/>
      <c r="Q2" s="429"/>
      <c r="R2" s="429"/>
    </row>
    <row r="3" spans="1:18" x14ac:dyDescent="0.25">
      <c r="A3" s="177" t="s">
        <v>51</v>
      </c>
      <c r="B3" s="178">
        <v>45778</v>
      </c>
      <c r="C3" s="179"/>
      <c r="D3" s="180"/>
      <c r="E3" s="180"/>
      <c r="F3" s="180"/>
      <c r="G3" s="180"/>
      <c r="H3" s="180"/>
      <c r="I3" s="181"/>
      <c r="J3" s="182"/>
      <c r="K3" s="181"/>
      <c r="L3" s="183"/>
      <c r="M3" s="176" t="str">
        <f>IF(SUM((D3-C3),(F3-E3),(H3-G3))=0,IF(I3=1,'Récap. annuel'!$C$14,"-"),SUM((D3-C3),(F3-E3),(H3-G3)))</f>
        <v>-</v>
      </c>
      <c r="N3" s="303" t="str">
        <f>IF(SUM((D3-C3),(F3-E3))=0,"-",SUM((D3-C3),(F3-E3)))</f>
        <v>-</v>
      </c>
      <c r="O3" s="303" t="str">
        <f>IF(I3=1,'Récap. annuel'!$C$14,IF('Mai24'!H3-'Mai24'!G3=0,"-",'Mai24'!H3-'Mai24'!G3))</f>
        <v>-</v>
      </c>
      <c r="P3" s="303" t="str">
        <f>IF(K3=1,'Récap. annuel'!$C$14,IF('Mai24'!L3=1,'Récap. annuel'!$C$14/2,"-"))</f>
        <v>-</v>
      </c>
      <c r="Q3" s="185">
        <f>IF(OR(A3="sam.",A3="dim.",A3=""),"-",'Récap. annuel'!$C$14)</f>
        <v>0.34583333333333338</v>
      </c>
      <c r="R3" s="185">
        <f>IF(OR(A3="sam.",A3="dim."),"-",'Récap. annuel'!$C$16)</f>
        <v>0.39876700680272109</v>
      </c>
    </row>
    <row r="4" spans="1:18" x14ac:dyDescent="0.25">
      <c r="A4" s="168" t="s">
        <v>52</v>
      </c>
      <c r="B4" s="198">
        <v>45779</v>
      </c>
      <c r="C4" s="169"/>
      <c r="D4" s="170"/>
      <c r="E4" s="170"/>
      <c r="F4" s="170"/>
      <c r="G4" s="170"/>
      <c r="H4" s="170"/>
      <c r="I4" s="171"/>
      <c r="J4" s="172"/>
      <c r="K4" s="171"/>
      <c r="L4" s="173"/>
      <c r="M4" s="174" t="str">
        <f>IF(SUM((D4-C4),(F4-E4),(H4-G4))=0,IF(I4=1,'Récap. annuel'!$C$14,"-"),SUM((D4-C4),(F4-E4),(H4-G4)))</f>
        <v>-</v>
      </c>
      <c r="N4" s="305" t="str">
        <f>IF(SUM((D4-C4),(F4-E4))=0,"-",SUM((D4-C4),(F4-E4)))</f>
        <v>-</v>
      </c>
      <c r="O4" s="305" t="str">
        <f>IF(I4=1,'Récap. annuel'!$C$14,IF('Mai24'!H4-'Mai24'!G4=0,"-",'Mai24'!H4-'Mai24'!G4))</f>
        <v>-</v>
      </c>
      <c r="P4" s="305" t="str">
        <f>IF(K4=1,'Récap. annuel'!$C$14,IF('Mai24'!L4=1,'Récap. annuel'!$C$14/2,"-"))</f>
        <v>-</v>
      </c>
      <c r="Q4" s="176">
        <f>IF(OR(A4="sam.",A4="dim.",A4=""),"-",'Récap. annuel'!$C$14)</f>
        <v>0.34583333333333338</v>
      </c>
      <c r="R4" s="176">
        <f>IF(OR(A4="sam.",A4="dim."),"-",'Récap. annuel'!$C$16)</f>
        <v>0.39876700680272109</v>
      </c>
    </row>
    <row r="5" spans="1:18" x14ac:dyDescent="0.25">
      <c r="A5" s="165" t="s">
        <v>46</v>
      </c>
      <c r="B5" s="199">
        <v>45780</v>
      </c>
      <c r="C5" s="139"/>
      <c r="D5" s="135"/>
      <c r="E5" s="135"/>
      <c r="F5" s="135"/>
      <c r="G5" s="135"/>
      <c r="H5" s="135"/>
      <c r="I5" s="136"/>
      <c r="J5" s="167"/>
      <c r="K5" s="136"/>
      <c r="L5" s="137"/>
      <c r="M5" s="138" t="str">
        <f>IF(SUM((D5-C5),(F5-E5),(H5-G5))=0,IF(I5=1,'Récap. annuel'!$C$14,"-"),SUM((D5-C5),(F5-E5),(H5-G5)))</f>
        <v>-</v>
      </c>
      <c r="N5" s="138" t="str">
        <f t="shared" ref="N5:N32" si="0">IF(SUM((D5-C5),(F5-E5))=0,"-",SUM((D5-C5),(F5-E5)))</f>
        <v>-</v>
      </c>
      <c r="O5" s="138" t="str">
        <f>IF(I5=1,'Récap. annuel'!$C$14,IF('Mai24'!H5-'Mai24'!G5=0,"-",'Mai24'!H5-'Mai24'!G5))</f>
        <v>-</v>
      </c>
      <c r="P5" s="138" t="str">
        <f>IF(K5=1,'Récap. annuel'!$C$14,IF('Mai24'!L5=1,'Récap. annuel'!$C$14/2,"-"))</f>
        <v>-</v>
      </c>
      <c r="Q5" s="138" t="str">
        <f>IF(OR(A5="sam.",A5="dim.",A5=""),"-",'Récap. annuel'!$C$14)</f>
        <v>-</v>
      </c>
      <c r="R5" s="138" t="str">
        <f>IF(OR(A5="sam.",A5="dim."),"-",'Récap. annuel'!$C$16)</f>
        <v>-</v>
      </c>
    </row>
    <row r="6" spans="1:18" x14ac:dyDescent="0.25">
      <c r="A6" s="165" t="s">
        <v>47</v>
      </c>
      <c r="B6" s="199">
        <v>45781</v>
      </c>
      <c r="C6" s="139"/>
      <c r="D6" s="135"/>
      <c r="E6" s="135"/>
      <c r="F6" s="135"/>
      <c r="G6" s="135"/>
      <c r="H6" s="135"/>
      <c r="I6" s="136"/>
      <c r="J6" s="167"/>
      <c r="K6" s="136"/>
      <c r="L6" s="137"/>
      <c r="M6" s="138" t="str">
        <f>IF(SUM((D6-C6),(F6-E6),(H6-G6))=0,IF(I6=1,'Récap. annuel'!$C$14,"-"),SUM((D6-C6),(F6-E6),(H6-G6)))</f>
        <v>-</v>
      </c>
      <c r="N6" s="138" t="str">
        <f t="shared" si="0"/>
        <v>-</v>
      </c>
      <c r="O6" s="138" t="str">
        <f>IF(I6=1,'Récap. annuel'!$C$14,IF('Mai24'!H6-'Mai24'!G6=0,"-",'Mai24'!H6-'Mai24'!G6))</f>
        <v>-</v>
      </c>
      <c r="P6" s="138" t="str">
        <f>IF(K6=1,'Récap. annuel'!$C$14,IF('Mai24'!L6=1,'Récap. annuel'!$C$14/2,"-"))</f>
        <v>-</v>
      </c>
      <c r="Q6" s="138" t="str">
        <f>IF(OR(A6="sam.",A6="dim.",A6=""),"-",'Récap. annuel'!$C$14)</f>
        <v>-</v>
      </c>
      <c r="R6" s="138" t="str">
        <f>IF(OR(A6="sam.",A6="dim."),"-",'Récap. annuel'!$C$16)</f>
        <v>-</v>
      </c>
    </row>
    <row r="7" spans="1:18" x14ac:dyDescent="0.25">
      <c r="A7" s="168" t="s">
        <v>48</v>
      </c>
      <c r="B7" s="198">
        <v>45782</v>
      </c>
      <c r="C7" s="169"/>
      <c r="D7" s="170"/>
      <c r="E7" s="170"/>
      <c r="F7" s="170"/>
      <c r="G7" s="170"/>
      <c r="H7" s="170"/>
      <c r="I7" s="171"/>
      <c r="J7" s="172"/>
      <c r="K7" s="171"/>
      <c r="L7" s="173"/>
      <c r="M7" s="174" t="str">
        <f>IF(SUM((D7-C7),(F7-E7),(H7-G7))=0,IF(I7=1,'Récap. annuel'!$C$14,"-"),SUM((D7-C7),(F7-E7),(H7-G7)))</f>
        <v>-</v>
      </c>
      <c r="N7" s="305" t="str">
        <f t="shared" si="0"/>
        <v>-</v>
      </c>
      <c r="O7" s="305" t="str">
        <f>IF(I7=1,'Récap. annuel'!$C$14,IF('Mai24'!H7-'Mai24'!G7=0,"-",'Mai24'!H7-'Mai24'!G7))</f>
        <v>-</v>
      </c>
      <c r="P7" s="305" t="str">
        <f>IF(K7=1,'Récap. annuel'!$C$14,IF('Mai24'!L7=1,'Récap. annuel'!$C$14/2,"-"))</f>
        <v>-</v>
      </c>
      <c r="Q7" s="176">
        <f>IF(OR(A7="sam.",A7="dim.",A7=""),"-",'Récap. annuel'!$C$14)</f>
        <v>0.34583333333333338</v>
      </c>
      <c r="R7" s="176">
        <f>IF(OR(A7="sam.",A7="dim."),"-",'Récap. annuel'!$C$16)</f>
        <v>0.39876700680272109</v>
      </c>
    </row>
    <row r="8" spans="1:18" x14ac:dyDescent="0.25">
      <c r="A8" s="177" t="s">
        <v>49</v>
      </c>
      <c r="B8" s="178">
        <v>45783</v>
      </c>
      <c r="C8" s="179"/>
      <c r="D8" s="180"/>
      <c r="E8" s="180"/>
      <c r="F8" s="180"/>
      <c r="G8" s="180"/>
      <c r="H8" s="180"/>
      <c r="I8" s="181"/>
      <c r="J8" s="182"/>
      <c r="K8" s="181"/>
      <c r="L8" s="183"/>
      <c r="M8" s="176" t="str">
        <f>IF(SUM((D8-C8),(F8-E8),(H8-G8))=0,IF(I8=1,'Récap. annuel'!$C$14,"-"),SUM((D8-C8),(F8-E8),(H8-G8)))</f>
        <v>-</v>
      </c>
      <c r="N8" s="303" t="str">
        <f t="shared" si="0"/>
        <v>-</v>
      </c>
      <c r="O8" s="303" t="str">
        <f>IF(I8=1,'Récap. annuel'!$C$14,IF('Mai24'!H8-'Mai24'!G8=0,"-",'Mai24'!H8-'Mai24'!G8))</f>
        <v>-</v>
      </c>
      <c r="P8" s="303" t="str">
        <f>IF(K8=1,'Récap. annuel'!$C$14,IF('Mai24'!L8=1,'Récap. annuel'!$C$14/2,"-"))</f>
        <v>-</v>
      </c>
      <c r="Q8" s="185">
        <f>IF(OR(A8="sam.",A8="dim.",A8=""),"-",'Récap. annuel'!$C$14)</f>
        <v>0.34583333333333338</v>
      </c>
      <c r="R8" s="185">
        <f>IF(OR(A8="sam.",A8="dim."),"-",'Récap. annuel'!$C$16)</f>
        <v>0.39876700680272109</v>
      </c>
    </row>
    <row r="9" spans="1:18" x14ac:dyDescent="0.25">
      <c r="A9" s="168" t="s">
        <v>50</v>
      </c>
      <c r="B9" s="198">
        <v>45784</v>
      </c>
      <c r="C9" s="169"/>
      <c r="D9" s="170"/>
      <c r="E9" s="170"/>
      <c r="F9" s="170"/>
      <c r="G9" s="170"/>
      <c r="H9" s="170"/>
      <c r="I9" s="171"/>
      <c r="J9" s="172"/>
      <c r="K9" s="171"/>
      <c r="L9" s="173"/>
      <c r="M9" s="174" t="str">
        <f>IF(SUM((D9-C9),(F9-E9),(H9-G9))=0,IF(I9=1,'Récap. annuel'!$C$14,"-"),SUM((D9-C9),(F9-E9),(H9-G9)))</f>
        <v>-</v>
      </c>
      <c r="N9" s="305" t="str">
        <f t="shared" si="0"/>
        <v>-</v>
      </c>
      <c r="O9" s="305" t="str">
        <f>IF(I9=1,'Récap. annuel'!$C$14,IF('Mai24'!H9-'Mai24'!G9=0,"-",'Mai24'!H9-'Mai24'!G9))</f>
        <v>-</v>
      </c>
      <c r="P9" s="305" t="str">
        <f>IF(K9=1,'Récap. annuel'!$C$14,IF('Mai24'!L9=1,'Récap. annuel'!$C$14/2,"-"))</f>
        <v>-</v>
      </c>
      <c r="Q9" s="176">
        <f>IF(OR(A9="sam.",A9="dim.",A9=""),"-",'Récap. annuel'!$C$14)</f>
        <v>0.34583333333333338</v>
      </c>
      <c r="R9" s="176">
        <f>IF(OR(A9="sam.",A9="dim."),"-",'Récap. annuel'!$C$16)</f>
        <v>0.39876700680272109</v>
      </c>
    </row>
    <row r="10" spans="1:18" x14ac:dyDescent="0.25">
      <c r="A10" s="177" t="s">
        <v>51</v>
      </c>
      <c r="B10" s="178">
        <v>45785</v>
      </c>
      <c r="C10" s="179"/>
      <c r="D10" s="180"/>
      <c r="E10" s="180"/>
      <c r="F10" s="180"/>
      <c r="G10" s="180"/>
      <c r="H10" s="180"/>
      <c r="I10" s="181"/>
      <c r="J10" s="182"/>
      <c r="K10" s="181"/>
      <c r="L10" s="183"/>
      <c r="M10" s="176" t="str">
        <f>IF(SUM((D10-C10),(F10-E10),(H10-G10))=0,IF(I10=1,'Récap. annuel'!$C$14,"-"),SUM((D10-C10),(F10-E10),(H10-G10)))</f>
        <v>-</v>
      </c>
      <c r="N10" s="303" t="str">
        <f t="shared" si="0"/>
        <v>-</v>
      </c>
      <c r="O10" s="303" t="str">
        <f>IF(I10=1,'Récap. annuel'!$C$14,IF('Mai24'!H10-'Mai24'!G10=0,"-",'Mai24'!H10-'Mai24'!G10))</f>
        <v>-</v>
      </c>
      <c r="P10" s="303" t="str">
        <f>IF(K10=1,'Récap. annuel'!$C$14,IF('Mai24'!L10=1,'Récap. annuel'!$C$14/2,"-"))</f>
        <v>-</v>
      </c>
      <c r="Q10" s="185">
        <f>IF(OR(A10="sam.",A10="dim.",A10=""),"-",'Récap. annuel'!$C$14)</f>
        <v>0.34583333333333338</v>
      </c>
      <c r="R10" s="185">
        <f>IF(OR(A10="sam.",A10="dim."),"-",'Récap. annuel'!$C$16)</f>
        <v>0.39876700680272109</v>
      </c>
    </row>
    <row r="11" spans="1:18" x14ac:dyDescent="0.25">
      <c r="A11" s="168" t="s">
        <v>52</v>
      </c>
      <c r="B11" s="198">
        <v>45786</v>
      </c>
      <c r="C11" s="169"/>
      <c r="D11" s="170"/>
      <c r="E11" s="170"/>
      <c r="F11" s="170"/>
      <c r="G11" s="170"/>
      <c r="H11" s="170"/>
      <c r="I11" s="171"/>
      <c r="J11" s="172"/>
      <c r="K11" s="171"/>
      <c r="L11" s="173"/>
      <c r="M11" s="174" t="str">
        <f>IF(SUM((D11-C11),(F11-E11),(H11-G11))=0,IF(I11=1,'Récap. annuel'!$C$14,"-"),SUM((D11-C11),(F11-E11),(H11-G11)))</f>
        <v>-</v>
      </c>
      <c r="N11" s="305" t="str">
        <f t="shared" si="0"/>
        <v>-</v>
      </c>
      <c r="O11" s="305" t="str">
        <f>IF(I11=1,'Récap. annuel'!$C$14,IF('Mai24'!H11-'Mai24'!G11=0,"-",'Mai24'!H11-'Mai24'!G11))</f>
        <v>-</v>
      </c>
      <c r="P11" s="305" t="str">
        <f>IF(K11=1,'Récap. annuel'!$C$14,IF('Mai24'!L11=1,'Récap. annuel'!$C$14/2,"-"))</f>
        <v>-</v>
      </c>
      <c r="Q11" s="176">
        <f>IF(OR(A11="sam.",A11="dim.",A11=""),"-",'Récap. annuel'!$C$14)</f>
        <v>0.34583333333333338</v>
      </c>
      <c r="R11" s="176">
        <f>IF(OR(A11="sam.",A11="dim."),"-",'Récap. annuel'!$C$16)</f>
        <v>0.39876700680272109</v>
      </c>
    </row>
    <row r="12" spans="1:18" x14ac:dyDescent="0.25">
      <c r="A12" s="165" t="s">
        <v>46</v>
      </c>
      <c r="B12" s="199">
        <v>45787</v>
      </c>
      <c r="C12" s="139"/>
      <c r="D12" s="135"/>
      <c r="E12" s="135"/>
      <c r="F12" s="135"/>
      <c r="G12" s="135"/>
      <c r="H12" s="135"/>
      <c r="I12" s="136"/>
      <c r="J12" s="167"/>
      <c r="K12" s="136"/>
      <c r="L12" s="137"/>
      <c r="M12" s="138" t="str">
        <f>IF(SUM((D12-C12),(F12-E12),(H12-G12))=0,IF(I12=1,'Récap. annuel'!$C$14,"-"),SUM((D12-C12),(F12-E12),(H12-G12)))</f>
        <v>-</v>
      </c>
      <c r="N12" s="138" t="str">
        <f t="shared" si="0"/>
        <v>-</v>
      </c>
      <c r="O12" s="138" t="str">
        <f>IF(I12=1,'Récap. annuel'!$C$14,IF('Mai24'!H12-'Mai24'!G12=0,"-",'Mai24'!H12-'Mai24'!G12))</f>
        <v>-</v>
      </c>
      <c r="P12" s="138" t="str">
        <f>IF(K12=1,'Récap. annuel'!$C$14,IF('Mai24'!L12=1,'Récap. annuel'!$C$14/2,"-"))</f>
        <v>-</v>
      </c>
      <c r="Q12" s="138" t="str">
        <f>IF(OR(A12="sam.",A12="dim.",A12=""),"-",'Récap. annuel'!$C$14)</f>
        <v>-</v>
      </c>
      <c r="R12" s="138" t="s">
        <v>40</v>
      </c>
    </row>
    <row r="13" spans="1:18" x14ac:dyDescent="0.25">
      <c r="A13" s="165" t="s">
        <v>47</v>
      </c>
      <c r="B13" s="199">
        <v>45788</v>
      </c>
      <c r="C13" s="139"/>
      <c r="D13" s="135"/>
      <c r="E13" s="135"/>
      <c r="F13" s="135"/>
      <c r="G13" s="135"/>
      <c r="H13" s="135"/>
      <c r="I13" s="136"/>
      <c r="J13" s="167"/>
      <c r="K13" s="136"/>
      <c r="L13" s="137"/>
      <c r="M13" s="138" t="str">
        <f>IF(SUM((D13-C13),(F13-E13),(H13-G13))=0,IF(I13=1,'Récap. annuel'!$C$14,"-"),SUM((D13-C13),(F13-E13),(H13-G13)))</f>
        <v>-</v>
      </c>
      <c r="N13" s="138" t="str">
        <f t="shared" si="0"/>
        <v>-</v>
      </c>
      <c r="O13" s="138" t="str">
        <f>IF(I13=1,'Récap. annuel'!$C$14,IF('Mai24'!H13-'Mai24'!G13=0,"-",'Mai24'!H13-'Mai24'!G13))</f>
        <v>-</v>
      </c>
      <c r="P13" s="138" t="str">
        <f>IF(K13=1,'Récap. annuel'!$C$14,IF('Mai24'!L13=1,'Récap. annuel'!$C$14/2,"-"))</f>
        <v>-</v>
      </c>
      <c r="Q13" s="138" t="str">
        <f>IF(OR(A13="sam.",A13="dim.",A13=""),"-",'Récap. annuel'!$C$14)</f>
        <v>-</v>
      </c>
      <c r="R13" s="138" t="str">
        <f>IF(OR(A13="sam.",A13="dim."),"-",'Récap. annuel'!$C$16)</f>
        <v>-</v>
      </c>
    </row>
    <row r="14" spans="1:18" x14ac:dyDescent="0.25">
      <c r="A14" s="168" t="s">
        <v>48</v>
      </c>
      <c r="B14" s="198">
        <v>45789</v>
      </c>
      <c r="C14" s="169"/>
      <c r="D14" s="170"/>
      <c r="E14" s="170"/>
      <c r="F14" s="170"/>
      <c r="G14" s="170"/>
      <c r="H14" s="170"/>
      <c r="I14" s="171"/>
      <c r="J14" s="172"/>
      <c r="K14" s="171"/>
      <c r="L14" s="173"/>
      <c r="M14" s="174" t="str">
        <f>IF(SUM((D14-C14),(F14-E14),(H14-G14))=0,IF(I14=1,'Récap. annuel'!$C$14,"-"),SUM((D14-C14),(F14-E14),(H14-G14)))</f>
        <v>-</v>
      </c>
      <c r="N14" s="305" t="str">
        <f t="shared" si="0"/>
        <v>-</v>
      </c>
      <c r="O14" s="305" t="str">
        <f>IF(I14=1,'Récap. annuel'!$C$14,IF('Mai24'!H14-'Mai24'!G14=0,"-",'Mai24'!H14-'Mai24'!G14))</f>
        <v>-</v>
      </c>
      <c r="P14" s="305" t="str">
        <f>IF(K14=1,'Récap. annuel'!$C$14,IF('Mai24'!L14=1,'Récap. annuel'!$C$14/2,"-"))</f>
        <v>-</v>
      </c>
      <c r="Q14" s="176">
        <f>IF(OR(A14="sam.",A14="dim.",A14=""),"-",'Récap. annuel'!$C$14)</f>
        <v>0.34583333333333338</v>
      </c>
      <c r="R14" s="176">
        <f>IF(OR(A14="sam.",A14="dim."),"-",'Récap. annuel'!$C$16)</f>
        <v>0.39876700680272109</v>
      </c>
    </row>
    <row r="15" spans="1:18" x14ac:dyDescent="0.25">
      <c r="A15" s="177" t="s">
        <v>49</v>
      </c>
      <c r="B15" s="178">
        <v>45790</v>
      </c>
      <c r="C15" s="179"/>
      <c r="D15" s="180"/>
      <c r="E15" s="180"/>
      <c r="F15" s="180"/>
      <c r="G15" s="180"/>
      <c r="H15" s="180"/>
      <c r="I15" s="181"/>
      <c r="J15" s="182"/>
      <c r="K15" s="181"/>
      <c r="L15" s="183"/>
      <c r="M15" s="176" t="str">
        <f>IF(SUM((D15-C15),(F15-E15),(H15-G15))=0,IF(I15=1,'Récap. annuel'!$C$14,"-"),SUM((D15-C15),(F15-E15),(H15-G15)))</f>
        <v>-</v>
      </c>
      <c r="N15" s="303" t="str">
        <f t="shared" si="0"/>
        <v>-</v>
      </c>
      <c r="O15" s="303" t="str">
        <f>IF(I15=1,'Récap. annuel'!$C$14,IF('Mai24'!H15-'Mai24'!G15=0,"-",'Mai24'!H15-'Mai24'!G15))</f>
        <v>-</v>
      </c>
      <c r="P15" s="303" t="str">
        <f>IF(K15=1,'Récap. annuel'!$C$14,IF('Mai24'!L15=1,'Récap. annuel'!$C$14/2,"-"))</f>
        <v>-</v>
      </c>
      <c r="Q15" s="185">
        <f>IF(OR(A15="sam.",A15="dim.",A15=""),"-",'Récap. annuel'!$C$14)</f>
        <v>0.34583333333333338</v>
      </c>
      <c r="R15" s="185">
        <f>IF(OR(A15="sam.",A15="dim."),"-",'Récap. annuel'!$C$16)</f>
        <v>0.39876700680272109</v>
      </c>
    </row>
    <row r="16" spans="1:18" x14ac:dyDescent="0.25">
      <c r="A16" s="168" t="s">
        <v>50</v>
      </c>
      <c r="B16" s="198">
        <v>45791</v>
      </c>
      <c r="C16" s="169"/>
      <c r="D16" s="170"/>
      <c r="E16" s="170"/>
      <c r="F16" s="170"/>
      <c r="G16" s="170"/>
      <c r="H16" s="170"/>
      <c r="I16" s="171"/>
      <c r="J16" s="172"/>
      <c r="K16" s="171"/>
      <c r="L16" s="173"/>
      <c r="M16" s="174" t="str">
        <f>IF(SUM((D16-C16),(F16-E16),(H16-G16))=0,IF(I16=1,'Récap. annuel'!$C$14,"-"),SUM((D16-C16),(F16-E16),(H16-G16)))</f>
        <v>-</v>
      </c>
      <c r="N16" s="305" t="str">
        <f t="shared" si="0"/>
        <v>-</v>
      </c>
      <c r="O16" s="305" t="str">
        <f>IF(I16=1,'Récap. annuel'!$C$14,IF('Mai24'!H16-'Mai24'!G16=0,"-",'Mai24'!H16-'Mai24'!G16))</f>
        <v>-</v>
      </c>
      <c r="P16" s="305" t="str">
        <f>IF(K16=1,'Récap. annuel'!$C$14,IF('Mai24'!L16=1,'Récap. annuel'!$C$14/2,"-"))</f>
        <v>-</v>
      </c>
      <c r="Q16" s="176">
        <f>IF(OR(A16="sam.",A16="dim.",A16=""),"-",'Récap. annuel'!$C$14)</f>
        <v>0.34583333333333338</v>
      </c>
      <c r="R16" s="176">
        <f>IF(OR(A16="sam.",A16="dim."),"-",'Récap. annuel'!$C$16)</f>
        <v>0.39876700680272109</v>
      </c>
    </row>
    <row r="17" spans="1:18" x14ac:dyDescent="0.25">
      <c r="A17" s="177" t="s">
        <v>51</v>
      </c>
      <c r="B17" s="178">
        <v>45792</v>
      </c>
      <c r="C17" s="179"/>
      <c r="D17" s="180"/>
      <c r="E17" s="180"/>
      <c r="F17" s="180"/>
      <c r="G17" s="180"/>
      <c r="H17" s="180"/>
      <c r="I17" s="181"/>
      <c r="J17" s="182"/>
      <c r="K17" s="181"/>
      <c r="L17" s="183"/>
      <c r="M17" s="176" t="str">
        <f>IF(SUM((D17-C17),(F17-E17),(H17-G17))=0,IF(I17=1,'Récap. annuel'!$C$14,"-"),SUM((D17-C17),(F17-E17),(H17-G17)))</f>
        <v>-</v>
      </c>
      <c r="N17" s="303" t="str">
        <f t="shared" si="0"/>
        <v>-</v>
      </c>
      <c r="O17" s="303" t="str">
        <f>IF(I17=1,'Récap. annuel'!$C$14,IF('Mai24'!H17-'Mai24'!G17=0,"-",'Mai24'!H17-'Mai24'!G17))</f>
        <v>-</v>
      </c>
      <c r="P17" s="303" t="str">
        <f>IF(K17=1,'Récap. annuel'!$C$14,IF('Mai24'!L17=1,'Récap. annuel'!$C$14/2,"-"))</f>
        <v>-</v>
      </c>
      <c r="Q17" s="185">
        <f>IF(OR(A17="sam.",A17="dim.",A17=""),"-",'Récap. annuel'!$C$14)</f>
        <v>0.34583333333333338</v>
      </c>
      <c r="R17" s="185">
        <f>IF(OR(A17="sam.",A17="dim."),"-",'Récap. annuel'!$C$16)</f>
        <v>0.39876700680272109</v>
      </c>
    </row>
    <row r="18" spans="1:18" x14ac:dyDescent="0.25">
      <c r="A18" s="168" t="s">
        <v>52</v>
      </c>
      <c r="B18" s="198">
        <v>45793</v>
      </c>
      <c r="C18" s="169"/>
      <c r="D18" s="170"/>
      <c r="E18" s="170"/>
      <c r="F18" s="170"/>
      <c r="G18" s="170"/>
      <c r="H18" s="170"/>
      <c r="I18" s="171"/>
      <c r="J18" s="172"/>
      <c r="K18" s="171"/>
      <c r="L18" s="173"/>
      <c r="M18" s="174" t="str">
        <f>IF(SUM((D18-C18),(F18-E18),(H18-G18))=0,IF(I18=1,'Récap. annuel'!$C$14,"-"),SUM((D18-C18),(F18-E18),(H18-G18)))</f>
        <v>-</v>
      </c>
      <c r="N18" s="305" t="str">
        <f t="shared" si="0"/>
        <v>-</v>
      </c>
      <c r="O18" s="305" t="str">
        <f>IF(I18=1,'Récap. annuel'!$C$14,IF('Mai24'!H18-'Mai24'!G18=0,"-",'Mai24'!H18-'Mai24'!G18))</f>
        <v>-</v>
      </c>
      <c r="P18" s="305" t="str">
        <f>IF(K18=1,'Récap. annuel'!$C$14,IF('Mai24'!L18=1,'Récap. annuel'!$C$14/2,"-"))</f>
        <v>-</v>
      </c>
      <c r="Q18" s="176">
        <f>IF(OR(A18="sam.",A18="dim.",A18=""),"-",'Récap. annuel'!$C$14)</f>
        <v>0.34583333333333338</v>
      </c>
      <c r="R18" s="176">
        <f>IF(OR(A18="sam.",A18="dim."),"-",'Récap. annuel'!$C$16)</f>
        <v>0.39876700680272109</v>
      </c>
    </row>
    <row r="19" spans="1:18" x14ac:dyDescent="0.25">
      <c r="A19" s="165" t="s">
        <v>46</v>
      </c>
      <c r="B19" s="199">
        <v>45794</v>
      </c>
      <c r="C19" s="139"/>
      <c r="D19" s="135"/>
      <c r="E19" s="135"/>
      <c r="F19" s="135"/>
      <c r="G19" s="135"/>
      <c r="H19" s="135"/>
      <c r="I19" s="136"/>
      <c r="J19" s="167"/>
      <c r="K19" s="136"/>
      <c r="L19" s="137"/>
      <c r="M19" s="138" t="str">
        <f>IF(SUM((D19-C19),(F19-E19),(H19-G19))=0,IF(I19=1,'Récap. annuel'!$C$14,"-"),SUM((D19-C19),(F19-E19),(H19-G19)))</f>
        <v>-</v>
      </c>
      <c r="N19" s="138" t="str">
        <f t="shared" si="0"/>
        <v>-</v>
      </c>
      <c r="O19" s="138" t="str">
        <f>IF(I19=1,'Récap. annuel'!$C$14,IF('Mai24'!H19-'Mai24'!G19=0,"-",'Mai24'!H19-'Mai24'!G19))</f>
        <v>-</v>
      </c>
      <c r="P19" s="138" t="str">
        <f>IF(K19=1,'Récap. annuel'!$C$14,IF('Mai24'!L19=1,'Récap. annuel'!$C$14/2,"-"))</f>
        <v>-</v>
      </c>
      <c r="Q19" s="138" t="str">
        <f>IF(OR(A19="sam.",A19="dim.",A19=""),"-",'Récap. annuel'!$C$14)</f>
        <v>-</v>
      </c>
      <c r="R19" s="138" t="str">
        <f>IF(OR(A19="sam.",A19="dim."),"-",'Récap. annuel'!$C$16)</f>
        <v>-</v>
      </c>
    </row>
    <row r="20" spans="1:18" x14ac:dyDescent="0.25">
      <c r="A20" s="165" t="s">
        <v>47</v>
      </c>
      <c r="B20" s="199">
        <v>45795</v>
      </c>
      <c r="C20" s="139"/>
      <c r="D20" s="135"/>
      <c r="E20" s="135"/>
      <c r="F20" s="135"/>
      <c r="G20" s="135"/>
      <c r="H20" s="135"/>
      <c r="I20" s="136"/>
      <c r="J20" s="167"/>
      <c r="K20" s="136"/>
      <c r="L20" s="137"/>
      <c r="M20" s="138" t="str">
        <f>IF(SUM((D20-C20),(F20-E20),(H20-G20))=0,IF(I20=1,'Récap. annuel'!$C$14,"-"),SUM((D20-C20),(F20-E20),(H20-G20)))</f>
        <v>-</v>
      </c>
      <c r="N20" s="138" t="str">
        <f t="shared" si="0"/>
        <v>-</v>
      </c>
      <c r="O20" s="138" t="str">
        <f>IF(I20=1,'Récap. annuel'!$C$14,IF('Mai24'!H20-'Mai24'!G20=0,"-",'Mai24'!H20-'Mai24'!G20))</f>
        <v>-</v>
      </c>
      <c r="P20" s="138" t="str">
        <f>IF(K20=1,'Récap. annuel'!$C$14,IF('Mai24'!L20=1,'Récap. annuel'!$C$14/2,"-"))</f>
        <v>-</v>
      </c>
      <c r="Q20" s="138" t="s">
        <v>40</v>
      </c>
      <c r="R20" s="138" t="s">
        <v>40</v>
      </c>
    </row>
    <row r="21" spans="1:18" x14ac:dyDescent="0.25">
      <c r="A21" s="168" t="s">
        <v>48</v>
      </c>
      <c r="B21" s="198">
        <v>45796</v>
      </c>
      <c r="C21" s="169"/>
      <c r="D21" s="170"/>
      <c r="E21" s="170"/>
      <c r="F21" s="170"/>
      <c r="G21" s="170"/>
      <c r="H21" s="170"/>
      <c r="I21" s="171"/>
      <c r="J21" s="172"/>
      <c r="K21" s="171"/>
      <c r="L21" s="173"/>
      <c r="M21" s="174" t="str">
        <f>IF(SUM((D21-C21),(F21-E21),(H21-G21))=0,IF(I21=1,'Récap. annuel'!$C$14,"-"),SUM((D21-C21),(F21-E21),(H21-G21)))</f>
        <v>-</v>
      </c>
      <c r="N21" s="305" t="str">
        <f t="shared" si="0"/>
        <v>-</v>
      </c>
      <c r="O21" s="305" t="str">
        <f>IF(I21=1,'Récap. annuel'!$C$14,IF('Mai24'!H21-'Mai24'!G21=0,"-",'Mai24'!H21-'Mai24'!G21))</f>
        <v>-</v>
      </c>
      <c r="P21" s="305" t="str">
        <f>IF(K21=1,'Récap. annuel'!$C$14,IF('Mai24'!L21=1,'Récap. annuel'!$C$14/2,"-"))</f>
        <v>-</v>
      </c>
      <c r="Q21" s="176">
        <f>IF(OR(A21="sam.",A21="dim.",A21=""),"-",'Récap. annuel'!$C$14)</f>
        <v>0.34583333333333338</v>
      </c>
      <c r="R21" s="176">
        <f>IF(OR(A21="sam.",A21="dim."),"-",'Récap. annuel'!$C$16)</f>
        <v>0.39876700680272109</v>
      </c>
    </row>
    <row r="22" spans="1:18" s="327" customFormat="1" x14ac:dyDescent="0.25">
      <c r="A22" s="177" t="s">
        <v>49</v>
      </c>
      <c r="B22" s="178">
        <v>45797</v>
      </c>
      <c r="C22" s="179"/>
      <c r="D22" s="180"/>
      <c r="E22" s="180"/>
      <c r="F22" s="180"/>
      <c r="G22" s="180"/>
      <c r="H22" s="180"/>
      <c r="I22" s="181"/>
      <c r="J22" s="182"/>
      <c r="K22" s="181"/>
      <c r="L22" s="183"/>
      <c r="M22" s="176" t="str">
        <f>IF(SUM((D22-C22),(F22-E22),(H22-G22))=0,IF(I22=1,'Récap. annuel'!$C$14,"-"),SUM((D22-C22),(F22-E22),(H22-G22)))</f>
        <v>-</v>
      </c>
      <c r="N22" s="303" t="str">
        <f t="shared" si="0"/>
        <v>-</v>
      </c>
      <c r="O22" s="303" t="str">
        <f>IF(I22=1,'Récap. annuel'!$C$14,IF('Mai24'!H22-'Mai24'!G22=0,"-",'Mai24'!H22-'Mai24'!G22))</f>
        <v>-</v>
      </c>
      <c r="P22" s="303" t="str">
        <f>IF(K22=1,'Récap. annuel'!$C$14,IF('Mai24'!L22=1,'Récap. annuel'!$C$14/2,"-"))</f>
        <v>-</v>
      </c>
      <c r="Q22" s="185">
        <f>IF(OR(A22="sam.",A22="dim.",A22=""),"-",'Récap. annuel'!$C$14)</f>
        <v>0.34583333333333338</v>
      </c>
      <c r="R22" s="185">
        <f>IF(OR(A22="sam.",A22="dim."),"-",'Récap. annuel'!$C$16)</f>
        <v>0.39876700680272109</v>
      </c>
    </row>
    <row r="23" spans="1:18" x14ac:dyDescent="0.25">
      <c r="A23" s="168" t="s">
        <v>50</v>
      </c>
      <c r="B23" s="198">
        <v>45798</v>
      </c>
      <c r="C23" s="169"/>
      <c r="D23" s="170"/>
      <c r="E23" s="170"/>
      <c r="F23" s="170"/>
      <c r="G23" s="170"/>
      <c r="H23" s="170"/>
      <c r="I23" s="171"/>
      <c r="J23" s="172"/>
      <c r="K23" s="171"/>
      <c r="L23" s="173"/>
      <c r="M23" s="174" t="str">
        <f>IF(SUM((D23-C23),(F23-E23),(H23-G23))=0,IF(I23=1,'Récap. annuel'!$C$14,"-"),SUM((D23-C23),(F23-E23),(H23-G23)))</f>
        <v>-</v>
      </c>
      <c r="N23" s="305" t="str">
        <f t="shared" si="0"/>
        <v>-</v>
      </c>
      <c r="O23" s="305" t="str">
        <f>IF(I23=1,'Récap. annuel'!$C$14,IF('Mai24'!H23-'Mai24'!G23=0,"-",'Mai24'!H23-'Mai24'!G23))</f>
        <v>-</v>
      </c>
      <c r="P23" s="305" t="str">
        <f>IF(K23=1,'Récap. annuel'!$C$14,IF('Mai24'!L23=1,'Récap. annuel'!$C$14/2,"-"))</f>
        <v>-</v>
      </c>
      <c r="Q23" s="176">
        <f>IF(OR(A23="sam.",A23="dim.",A23=""),"-",'Récap. annuel'!$C$14)</f>
        <v>0.34583333333333338</v>
      </c>
      <c r="R23" s="176">
        <f>IF(OR(A23="sam.",A23="dim."),"-",'Récap. annuel'!$C$16)</f>
        <v>0.39876700680272109</v>
      </c>
    </row>
    <row r="24" spans="1:18" x14ac:dyDescent="0.25">
      <c r="A24" s="177" t="s">
        <v>51</v>
      </c>
      <c r="B24" s="178">
        <v>45799</v>
      </c>
      <c r="C24" s="179"/>
      <c r="D24" s="180"/>
      <c r="E24" s="180"/>
      <c r="F24" s="180"/>
      <c r="G24" s="180"/>
      <c r="H24" s="180"/>
      <c r="I24" s="181"/>
      <c r="J24" s="182"/>
      <c r="K24" s="181"/>
      <c r="L24" s="183"/>
      <c r="M24" s="176" t="str">
        <f>IF(SUM((D24-C24),(F24-E24),(H24-G24))=0,IF(I24=1,'Récap. annuel'!$C$14,"-"),SUM((D24-C24),(F24-E24),(H24-G24)))</f>
        <v>-</v>
      </c>
      <c r="N24" s="303" t="str">
        <f t="shared" si="0"/>
        <v>-</v>
      </c>
      <c r="O24" s="303" t="str">
        <f>IF(I24=1,'Récap. annuel'!$C$14,IF('Mai24'!H24-'Mai24'!G24=0,"-",'Mai24'!H24-'Mai24'!G24))</f>
        <v>-</v>
      </c>
      <c r="P24" s="303" t="str">
        <f>IF(K24=1,'Récap. annuel'!$C$14,IF('Mai24'!L24=1,'Récap. annuel'!$C$14/2,"-"))</f>
        <v>-</v>
      </c>
      <c r="Q24" s="185">
        <f>IF(OR(A24="sam.",A24="dim.",A24=""),"-",'Récap. annuel'!$C$14)</f>
        <v>0.34583333333333338</v>
      </c>
      <c r="R24" s="185">
        <f>IF(OR(A24="sam.",A24="dim."),"-",'Récap. annuel'!$C$16)</f>
        <v>0.39876700680272109</v>
      </c>
    </row>
    <row r="25" spans="1:18" x14ac:dyDescent="0.25">
      <c r="A25" s="168" t="s">
        <v>52</v>
      </c>
      <c r="B25" s="198">
        <v>45800</v>
      </c>
      <c r="C25" s="169"/>
      <c r="D25" s="170"/>
      <c r="E25" s="170"/>
      <c r="F25" s="170"/>
      <c r="G25" s="170"/>
      <c r="H25" s="170"/>
      <c r="I25" s="171"/>
      <c r="J25" s="172"/>
      <c r="K25" s="171"/>
      <c r="L25" s="173"/>
      <c r="M25" s="174" t="str">
        <f>IF(SUM((D25-C25),(F25-E25),(H25-G25))=0,IF(I25=1,'Récap. annuel'!$C$14,"-"),SUM((D25-C25),(F25-E25),(H25-G25)))</f>
        <v>-</v>
      </c>
      <c r="N25" s="305" t="str">
        <f t="shared" si="0"/>
        <v>-</v>
      </c>
      <c r="O25" s="305" t="str">
        <f>IF(I25=1,'Récap. annuel'!$C$14,IF('Mai24'!H25-'Mai24'!G25=0,"-",'Mai24'!H25-'Mai24'!G25))</f>
        <v>-</v>
      </c>
      <c r="P25" s="305" t="str">
        <f>IF(K25=1,'Récap. annuel'!$C$14,IF('Mai24'!L25=1,'Récap. annuel'!$C$14/2,"-"))</f>
        <v>-</v>
      </c>
      <c r="Q25" s="176">
        <f>IF(OR(A25="sam.",A25="dim.",A25=""),"-",'Récap. annuel'!$C$14)</f>
        <v>0.34583333333333338</v>
      </c>
      <c r="R25" s="176">
        <f>IF(OR(A25="sam.",A25="dim."),"-",'Récap. annuel'!$C$16)</f>
        <v>0.39876700680272109</v>
      </c>
    </row>
    <row r="26" spans="1:18" x14ac:dyDescent="0.25">
      <c r="A26" s="165" t="s">
        <v>46</v>
      </c>
      <c r="B26" s="199">
        <v>45801</v>
      </c>
      <c r="C26" s="139"/>
      <c r="D26" s="135"/>
      <c r="E26" s="135"/>
      <c r="F26" s="135"/>
      <c r="G26" s="135"/>
      <c r="H26" s="135"/>
      <c r="I26" s="136"/>
      <c r="J26" s="167"/>
      <c r="K26" s="136"/>
      <c r="L26" s="137"/>
      <c r="M26" s="138" t="str">
        <f>IF(SUM((D26-C26),(F26-E26),(H26-G26))=0,IF(I26=1,'Récap. annuel'!$C$14,"-"),SUM((D26-C26),(F26-E26),(H26-G26)))</f>
        <v>-</v>
      </c>
      <c r="N26" s="138" t="str">
        <f t="shared" si="0"/>
        <v>-</v>
      </c>
      <c r="O26" s="138" t="str">
        <f>IF(I26=1,'Récap. annuel'!$C$14,IF('Mai24'!H26-'Mai24'!G26=0,"-",'Mai24'!H26-'Mai24'!G26))</f>
        <v>-</v>
      </c>
      <c r="P26" s="138" t="str">
        <f>IF(K26=1,'Récap. annuel'!$C$14,IF('Mai24'!L26=1,'Récap. annuel'!$C$14/2,"-"))</f>
        <v>-</v>
      </c>
      <c r="Q26" s="138" t="str">
        <f>IF(OR(A26="sam.",A26="dim.",A26=""),"-",'Récap. annuel'!$C$14)</f>
        <v>-</v>
      </c>
      <c r="R26" s="138" t="str">
        <f>IF(OR(A26="sam.",A26="dim."),"-",'Récap. annuel'!$C$16)</f>
        <v>-</v>
      </c>
    </row>
    <row r="27" spans="1:18" x14ac:dyDescent="0.25">
      <c r="A27" s="165" t="s">
        <v>47</v>
      </c>
      <c r="B27" s="199">
        <v>45802</v>
      </c>
      <c r="C27" s="139"/>
      <c r="D27" s="135"/>
      <c r="E27" s="135"/>
      <c r="F27" s="135"/>
      <c r="G27" s="135"/>
      <c r="H27" s="135"/>
      <c r="I27" s="136"/>
      <c r="J27" s="167"/>
      <c r="K27" s="136"/>
      <c r="L27" s="137"/>
      <c r="M27" s="138" t="str">
        <f>IF(SUM((D27-C27),(F27-E27),(H27-G27))=0,IF(I27=1,'Récap. annuel'!$C$14,"-"),SUM((D27-C27),(F27-E27),(H27-G27)))</f>
        <v>-</v>
      </c>
      <c r="N27" s="138" t="str">
        <f t="shared" si="0"/>
        <v>-</v>
      </c>
      <c r="O27" s="138" t="str">
        <f>IF(I27=1,'Récap. annuel'!$C$14,IF('Mai24'!H27-'Mai24'!G27=0,"-",'Mai24'!H27-'Mai24'!G27))</f>
        <v>-</v>
      </c>
      <c r="P27" s="138" t="str">
        <f>IF(K27=1,'Récap. annuel'!$C$14,IF('Mai24'!L27=1,'Récap. annuel'!$C$14/2,"-"))</f>
        <v>-</v>
      </c>
      <c r="Q27" s="138" t="str">
        <f>IF(OR(A27="sam.",A27="dim.",A27=""),"-",'Récap. annuel'!$C$14)</f>
        <v>-</v>
      </c>
      <c r="R27" s="138" t="str">
        <f>IF(OR(A27="sam.",A27="dim."),"-",'Récap. annuel'!$C$16)</f>
        <v>-</v>
      </c>
    </row>
    <row r="28" spans="1:18" x14ac:dyDescent="0.25">
      <c r="A28" s="168" t="s">
        <v>48</v>
      </c>
      <c r="B28" s="198">
        <v>45803</v>
      </c>
      <c r="C28" s="169"/>
      <c r="D28" s="170"/>
      <c r="E28" s="170"/>
      <c r="F28" s="170"/>
      <c r="G28" s="170"/>
      <c r="H28" s="170"/>
      <c r="I28" s="171"/>
      <c r="J28" s="172"/>
      <c r="K28" s="171"/>
      <c r="L28" s="173"/>
      <c r="M28" s="174" t="str">
        <f>IF(SUM((D28-C28),(F28-E28),(H28-G28))=0,IF(I28=1,'Récap. annuel'!$C$14,"-"),SUM((D28-C28),(F28-E28),(H28-G28)))</f>
        <v>-</v>
      </c>
      <c r="N28" s="305" t="str">
        <f t="shared" si="0"/>
        <v>-</v>
      </c>
      <c r="O28" s="305" t="str">
        <f>IF(I28=1,'Récap. annuel'!$C$14,IF('Mai24'!H28-'Mai24'!G28=0,"-",'Mai24'!H28-'Mai24'!G28))</f>
        <v>-</v>
      </c>
      <c r="P28" s="305" t="str">
        <f>IF(K28=1,'Récap. annuel'!$C$14,IF('Mai24'!L28=1,'Récap. annuel'!$C$14/2,"-"))</f>
        <v>-</v>
      </c>
      <c r="Q28" s="176">
        <f>IF(OR(A28="sam.",A28="dim.",A28=""),"-",'Récap. annuel'!$C$14)</f>
        <v>0.34583333333333338</v>
      </c>
      <c r="R28" s="176">
        <f>IF(OR(A28="sam.",A28="dim."),"-",'Récap. annuel'!$C$16)</f>
        <v>0.39876700680272109</v>
      </c>
    </row>
    <row r="29" spans="1:18" x14ac:dyDescent="0.25">
      <c r="A29" s="177" t="s">
        <v>49</v>
      </c>
      <c r="B29" s="178">
        <v>45804</v>
      </c>
      <c r="C29" s="179"/>
      <c r="D29" s="180"/>
      <c r="E29" s="180"/>
      <c r="F29" s="180"/>
      <c r="G29" s="180"/>
      <c r="H29" s="180"/>
      <c r="I29" s="181"/>
      <c r="J29" s="182"/>
      <c r="K29" s="181"/>
      <c r="L29" s="183"/>
      <c r="M29" s="176" t="str">
        <f>IF(SUM((D29-C29),(F29-E29),(H29-G29))=0,IF(I29=1,'Récap. annuel'!$C$14,"-"),SUM((D29-C29),(F29-E29),(H29-G29)))</f>
        <v>-</v>
      </c>
      <c r="N29" s="303" t="str">
        <f t="shared" si="0"/>
        <v>-</v>
      </c>
      <c r="O29" s="303" t="str">
        <f>IF(I29=1,'Récap. annuel'!$C$14,IF('Mai24'!H29-'Mai24'!G29=0,"-",'Mai24'!H29-'Mai24'!G29))</f>
        <v>-</v>
      </c>
      <c r="P29" s="303" t="str">
        <f>IF(K29=1,'Récap. annuel'!$C$14,IF('Mai24'!L29=1,'Récap. annuel'!$C$14/2,"-"))</f>
        <v>-</v>
      </c>
      <c r="Q29" s="185">
        <f>IF(OR(A29="sam.",A29="dim.",A29=""),"-",'Récap. annuel'!$C$14)</f>
        <v>0.34583333333333338</v>
      </c>
      <c r="R29" s="185">
        <f>IF(OR(A29="sam.",A29="dim."),"-",'Récap. annuel'!$C$16)</f>
        <v>0.39876700680272109</v>
      </c>
    </row>
    <row r="30" spans="1:18" x14ac:dyDescent="0.25">
      <c r="A30" s="168" t="s">
        <v>50</v>
      </c>
      <c r="B30" s="198">
        <v>45805</v>
      </c>
      <c r="C30" s="169"/>
      <c r="D30" s="170"/>
      <c r="E30" s="170"/>
      <c r="F30" s="170"/>
      <c r="G30" s="170"/>
      <c r="H30" s="170"/>
      <c r="I30" s="171"/>
      <c r="J30" s="172"/>
      <c r="K30" s="171"/>
      <c r="L30" s="173"/>
      <c r="M30" s="174" t="str">
        <f>IF(SUM((D30-C30),(F30-E30),(H30-G30))=0,IF(I30=1,'Récap. annuel'!$C$14,"-"),SUM((D30-C30),(F30-E30),(H30-G30)))</f>
        <v>-</v>
      </c>
      <c r="N30" s="305" t="str">
        <f>IF(SUM((D30-C30),(F30-E30))=0,"-",SUM((D30-C30),(F30-E30)))</f>
        <v>-</v>
      </c>
      <c r="O30" s="305" t="str">
        <f>IF(I30=1,'Récap. annuel'!$C$14,IF('Mai24'!H30-'Mai24'!G30=0,"-",'Mai24'!H30-'Mai24'!G30))</f>
        <v>-</v>
      </c>
      <c r="P30" s="305" t="str">
        <f>IF(K30=1,'Récap. annuel'!$C$14,IF('Mai24'!L30=1,'Récap. annuel'!$C$14/2,"-"))</f>
        <v>-</v>
      </c>
      <c r="Q30" s="176">
        <f>IF(OR(A30="sam.",A30="dim.",A30=""),"-",'Récap. annuel'!$C$14)</f>
        <v>0.34583333333333338</v>
      </c>
      <c r="R30" s="176">
        <f>IF(OR(A30="sam.",A30="dim."),"-",'Récap. annuel'!$C$16)</f>
        <v>0.39876700680272109</v>
      </c>
    </row>
    <row r="31" spans="1:18" x14ac:dyDescent="0.25">
      <c r="A31" s="387" t="s">
        <v>51</v>
      </c>
      <c r="B31" s="293">
        <v>45806</v>
      </c>
      <c r="C31" s="294"/>
      <c r="D31" s="295"/>
      <c r="E31" s="295"/>
      <c r="F31" s="342"/>
      <c r="G31" s="295"/>
      <c r="H31" s="295"/>
      <c r="I31" s="296"/>
      <c r="J31" s="297"/>
      <c r="K31" s="296"/>
      <c r="L31" s="298"/>
      <c r="M31" s="290" t="str">
        <f>IF(SUM((D31-C31),(F31-E31),(H31-G31))=0,IF(I31=1,'Récap. annuel'!$C$14,"-"),SUM((D31-C31),(F31-E31),(H31-G31)))</f>
        <v>-</v>
      </c>
      <c r="N31" s="290" t="str">
        <f t="shared" si="0"/>
        <v>-</v>
      </c>
      <c r="O31" s="290" t="str">
        <f>IF(I31=1,'Récap. annuel'!$C$14,IF('Mai24'!H31-'Mai24'!G31=0,"-",'Mai24'!H31-'Mai24'!G31))</f>
        <v>-</v>
      </c>
      <c r="P31" s="290" t="str">
        <f>IF(K31=1,'Récap. annuel'!$C$14,IF('Mai24'!L31=1,'Récap. annuel'!$C$14/2,"-"))</f>
        <v>-</v>
      </c>
      <c r="Q31" s="290" t="s">
        <v>40</v>
      </c>
      <c r="R31" s="299" t="s">
        <v>40</v>
      </c>
    </row>
    <row r="32" spans="1:18" x14ac:dyDescent="0.25">
      <c r="A32" s="320" t="s">
        <v>52</v>
      </c>
      <c r="B32" s="321">
        <v>45807</v>
      </c>
      <c r="C32" s="151"/>
      <c r="D32" s="145"/>
      <c r="E32" s="145"/>
      <c r="F32" s="145"/>
      <c r="G32" s="145"/>
      <c r="H32" s="145"/>
      <c r="I32" s="146"/>
      <c r="J32" s="186"/>
      <c r="K32" s="146"/>
      <c r="L32" s="147"/>
      <c r="M32" s="174" t="str">
        <f>IF(SUM((D32-C32),(F32-E32),(H32-G32))=0,IF(I32=1,'Récap. annuel'!$C$14,"-"),SUM((D32-C32),(F32-E32),(H32-G32)))</f>
        <v>-</v>
      </c>
      <c r="N32" s="305" t="str">
        <f t="shared" si="0"/>
        <v>-</v>
      </c>
      <c r="O32" s="305" t="str">
        <f>IF(I32=1,'Récap. annuel'!$C$14,IF('Mai24'!H32-'Mai24'!G32=0,"-",'Mai24'!H32-'Mai24'!G32))</f>
        <v>-</v>
      </c>
      <c r="P32" s="305" t="str">
        <f>IF(K32=1,'Récap. annuel'!$C$14,IF('Mai24'!L32=1,'Récap. annuel'!$C$14/2,"-"))</f>
        <v>-</v>
      </c>
      <c r="Q32" s="175" t="s">
        <v>40</v>
      </c>
      <c r="R32" s="176" t="s">
        <v>40</v>
      </c>
    </row>
    <row r="33" spans="1:18" ht="15.75" thickBot="1" x14ac:dyDescent="0.3">
      <c r="A33" s="388" t="s">
        <v>46</v>
      </c>
      <c r="B33" s="389">
        <v>45808</v>
      </c>
      <c r="C33" s="334"/>
      <c r="D33" s="335"/>
      <c r="E33" s="335"/>
      <c r="F33" s="335"/>
      <c r="G33" s="335"/>
      <c r="H33" s="335"/>
      <c r="I33" s="336"/>
      <c r="J33" s="337"/>
      <c r="K33" s="336"/>
      <c r="L33" s="338"/>
      <c r="M33" s="341" t="str">
        <f>IF(SUM((D33-C33),(F33-E33),(H33-G33))=0,IF(I33=1,'Récap. annuel'!$C$14,"-"),SUM((D33-C33),(F33-E33),(H33-G33)))</f>
        <v>-</v>
      </c>
      <c r="N33" s="341" t="str">
        <f t="shared" ref="N33" si="1">IF(SUM((D33-C33),(F33-E33))=0,"-",SUM((D33-C33),(F33-E33)))</f>
        <v>-</v>
      </c>
      <c r="O33" s="341" t="str">
        <f>IF(I33=1,'Récap. annuel'!$C$14,IF('Mai24'!H33-'Mai24'!G33=0,"-",'Mai24'!H33-'Mai24'!G33))</f>
        <v>-</v>
      </c>
      <c r="P33" s="341" t="str">
        <f>IF(K33=1,'Récap. annuel'!$C$14,IF('Mai24'!L33=1,'Récap. annuel'!$C$14/2,"-"))</f>
        <v>-</v>
      </c>
      <c r="Q33" s="341" t="str">
        <f>IF(OR(A33="sam.",A33="dim.",A33=""),"-",'Récap. annuel'!$C$14)</f>
        <v>-</v>
      </c>
      <c r="R33" s="341" t="str">
        <f>IF(OR(A33="sam.",A33="dim."),"-",'Récap. annuel'!$C$16)</f>
        <v>-</v>
      </c>
    </row>
    <row r="34" spans="1:18" ht="15.75" thickBot="1" x14ac:dyDescent="0.3">
      <c r="A34" s="200"/>
      <c r="B34" s="201"/>
      <c r="C34" s="202"/>
      <c r="D34" s="202"/>
      <c r="E34" s="202"/>
      <c r="F34" s="202"/>
      <c r="G34" s="202"/>
      <c r="H34" s="202"/>
      <c r="I34" s="203"/>
      <c r="J34" s="204"/>
      <c r="K34" s="430" t="s">
        <v>7</v>
      </c>
      <c r="L34" s="431"/>
      <c r="M34" s="205">
        <f t="shared" ref="M34:R34" si="2">SUM(M3:M33)</f>
        <v>0</v>
      </c>
      <c r="N34" s="205">
        <f t="shared" si="2"/>
        <v>0</v>
      </c>
      <c r="O34" s="205">
        <f t="shared" si="2"/>
        <v>0</v>
      </c>
      <c r="P34" s="205">
        <f t="shared" si="2"/>
        <v>0</v>
      </c>
      <c r="Q34" s="206">
        <f t="shared" si="2"/>
        <v>6.9166666666666652</v>
      </c>
      <c r="R34" s="206">
        <f t="shared" si="2"/>
        <v>7.9753401360544238</v>
      </c>
    </row>
    <row r="35" spans="1:18" ht="15.75" thickBot="1" x14ac:dyDescent="0.3">
      <c r="A35" s="200"/>
      <c r="B35" s="201"/>
      <c r="C35" s="202"/>
      <c r="D35" s="202"/>
      <c r="E35" s="202"/>
      <c r="F35" s="202"/>
      <c r="G35" s="202"/>
      <c r="H35" s="202"/>
      <c r="I35" s="203"/>
      <c r="J35" s="204"/>
      <c r="K35" s="430" t="s">
        <v>15</v>
      </c>
      <c r="L35" s="432"/>
      <c r="M35" s="207">
        <f>'Avr25'!M34-(SUM(SUM('Mai24'!K3:K33),SUM('Mai24'!L3:L33)/2))</f>
        <v>55</v>
      </c>
      <c r="N35" s="208"/>
      <c r="O35" s="208"/>
      <c r="P35" s="208"/>
      <c r="Q35" s="202"/>
      <c r="R35" s="202"/>
    </row>
    <row r="36" spans="1:18" ht="15.75" thickBot="1" x14ac:dyDescent="0.3">
      <c r="K36" s="423" t="s">
        <v>14</v>
      </c>
      <c r="L36" s="425"/>
      <c r="M36" s="12">
        <f>SUM(SUMIF(G3:G33,"&lt;&gt;",O3:O33),SUMIF(I3:I33,"&lt;&gt;",O3:O33))</f>
        <v>0</v>
      </c>
      <c r="N36" s="45"/>
      <c r="O36" s="45"/>
      <c r="P36" s="45"/>
    </row>
  </sheetData>
  <protectedRanges>
    <protectedRange algorithmName="SHA-512" hashValue="2QImkUwPol4+H0cOE67zGKRncYVWhzyaLCQJq1CQY1dDOAk7opYkXWmWRH5hJT1EZO/hB2iXZ/gGW9hmCXMP6g==" saltValue="l1JW0G/Xh5gw+vzfEIzm6w==" spinCount="100000" sqref="M37:M1048576 A34:A1048576 B1:B1048576 M1:M35 A1:A32 Q1:Q1048576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F308-3F9B-4480-A435-F36D1C78F2A1}">
  <sheetPr codeName="Feuil7"/>
  <dimension ref="A1:R35"/>
  <sheetViews>
    <sheetView showGridLines="0" zoomScaleNormal="100" workbookViewId="0">
      <selection activeCell="I10" sqref="I10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5.7109375" style="4" customWidth="1"/>
    <col min="19" max="16384" width="10.85546875" style="3"/>
  </cols>
  <sheetData>
    <row r="1" spans="1:18" ht="30.6" customHeight="1" thickBot="1" x14ac:dyDescent="0.3">
      <c r="A1" s="418" t="s">
        <v>107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105" t="s">
        <v>2</v>
      </c>
      <c r="D2" s="106" t="s">
        <v>3</v>
      </c>
      <c r="E2" s="106" t="s">
        <v>2</v>
      </c>
      <c r="F2" s="209" t="s">
        <v>3</v>
      </c>
      <c r="G2" s="105" t="s">
        <v>2</v>
      </c>
      <c r="H2" s="106" t="s">
        <v>3</v>
      </c>
      <c r="I2" s="107" t="s">
        <v>4</v>
      </c>
      <c r="J2" s="210" t="s">
        <v>12</v>
      </c>
      <c r="K2" s="211" t="s">
        <v>4</v>
      </c>
      <c r="L2" s="108" t="s">
        <v>5</v>
      </c>
      <c r="M2" s="407"/>
      <c r="N2" s="414"/>
      <c r="O2" s="414"/>
      <c r="P2" s="414"/>
      <c r="Q2" s="412"/>
      <c r="R2" s="412"/>
    </row>
    <row r="3" spans="1:18" x14ac:dyDescent="0.25">
      <c r="A3" s="102" t="s">
        <v>47</v>
      </c>
      <c r="B3" s="103">
        <v>45809</v>
      </c>
      <c r="C3" s="41"/>
      <c r="D3" s="42"/>
      <c r="E3" s="42"/>
      <c r="F3" s="42"/>
      <c r="G3" s="42"/>
      <c r="H3" s="42"/>
      <c r="I3" s="64"/>
      <c r="J3" s="65"/>
      <c r="K3" s="64"/>
      <c r="L3" s="66"/>
      <c r="M3" s="104" t="str">
        <f>IF(SUM((D3-C3),(F3-E3),(H3-G3))=0,IF(I3=1,'Récap. annuel'!$C$14,"-"),SUM((D3-C3),(F3-E3),(H3-G3)))</f>
        <v>-</v>
      </c>
      <c r="N3" s="104" t="str">
        <f>IF(SUM((D3-C3),(F3-E3))=0,"-",SUM((D3-C3),(F3-E3)))</f>
        <v>-</v>
      </c>
      <c r="O3" s="104" t="str">
        <f>IF(I3=1,'Récap. annuel'!$C$14,IF(Juin25!H3-Juin25!G3=0,"-",Juin25!H3-Juin25!G3))</f>
        <v>-</v>
      </c>
      <c r="P3" s="104" t="str">
        <f>IF(K3=1,'Récap. annuel'!$C$14,IF(Juin25!L3=1,'Récap. annuel'!$C$14/2,"-"))</f>
        <v>-</v>
      </c>
      <c r="Q3" s="104" t="str">
        <f>IF(OR(A3="sam.",A3="dim.",A3=""),"-",'Récap. annuel'!$C$14)</f>
        <v>-</v>
      </c>
      <c r="R3" s="104" t="str">
        <f>IF(OR(A3="sam.",A3="dim."),"-",'Récap. annuel'!$C$16)</f>
        <v>-</v>
      </c>
    </row>
    <row r="4" spans="1:18" x14ac:dyDescent="0.25">
      <c r="A4" s="100" t="s">
        <v>48</v>
      </c>
      <c r="B4" s="10">
        <v>45810</v>
      </c>
      <c r="C4" s="23"/>
      <c r="D4" s="24"/>
      <c r="E4" s="24"/>
      <c r="F4" s="24"/>
      <c r="G4" s="24"/>
      <c r="H4" s="24"/>
      <c r="I4" s="48"/>
      <c r="J4" s="49"/>
      <c r="K4" s="48"/>
      <c r="L4" s="50"/>
      <c r="M4" s="29" t="str">
        <f>IF(SUM((D4-C4),(F4-E4),(H4-G4))=0,IF(I4=1,'Récap. annuel'!$C$14,"-"),SUM((D4-C4),(F4-E4),(H4-G4)))</f>
        <v>-</v>
      </c>
      <c r="N4" s="304" t="str">
        <f t="shared" ref="N4:N32" si="0">IF(SUM((D4-C4),(F4-E4))=0,"-",SUM((D4-C4),(F4-E4)))</f>
        <v>-</v>
      </c>
      <c r="O4" s="304" t="str">
        <f>IF(I4=1,'Récap. annuel'!$C$14,IF(Juin25!H4-Juin25!G4=0,"-",Juin25!H4-Juin25!G4))</f>
        <v>-</v>
      </c>
      <c r="P4" s="304" t="str">
        <f>IF(K4=1,'Récap. annuel'!$C$14,IF(Juin25!L4=1,'Récap. annuel'!$C$14/2,"-"))</f>
        <v>-</v>
      </c>
      <c r="Q4" s="25">
        <f>IF(OR(A4="sam.",A4="dim.",A4=""),"-",'Récap. annuel'!$C$14)</f>
        <v>0.34583333333333338</v>
      </c>
      <c r="R4" s="25">
        <f>IF(OR(A4="sam.",A4="dim."),"-",'Récap. annuel'!$C$16)</f>
        <v>0.39876700680272109</v>
      </c>
    </row>
    <row r="5" spans="1:18" x14ac:dyDescent="0.25">
      <c r="A5" s="99" t="s">
        <v>49</v>
      </c>
      <c r="B5" s="6">
        <v>45811</v>
      </c>
      <c r="C5" s="21"/>
      <c r="D5" s="22"/>
      <c r="E5" s="22"/>
      <c r="F5" s="22"/>
      <c r="G5" s="22"/>
      <c r="H5" s="22"/>
      <c r="I5" s="51"/>
      <c r="J5" s="52"/>
      <c r="K5" s="51"/>
      <c r="L5" s="53"/>
      <c r="M5" s="25" t="str">
        <f>IF(SUM((D5-C5),(F5-E5),(H5-G5))=0,IF(I5=1,'Récap. annuel'!$C$14,"-"),SUM((D5-C5),(F5-E5),(H5-G5)))</f>
        <v>-</v>
      </c>
      <c r="N5" s="302" t="str">
        <f t="shared" si="0"/>
        <v>-</v>
      </c>
      <c r="O5" s="302" t="str">
        <f>IF(I5=1,'Récap. annuel'!$C$14,IF(Juin25!H5-Juin25!G5=0,"-",Juin25!H5-Juin25!G5))</f>
        <v>-</v>
      </c>
      <c r="P5" s="302" t="str">
        <f>IF(K5=1,'Récap. annuel'!$C$14,IF(Juin25!L5=1,'Récap. annuel'!$C$14/2,"-"))</f>
        <v>-</v>
      </c>
      <c r="Q5" s="30">
        <f>IF(OR(A5="sam.",A5="dim.",A5=""),"-",'Récap. annuel'!$C$14)</f>
        <v>0.34583333333333338</v>
      </c>
      <c r="R5" s="30">
        <f>IF(OR(A5="sam.",A5="dim."),"-",'Récap. annuel'!$C$16)</f>
        <v>0.39876700680272109</v>
      </c>
    </row>
    <row r="6" spans="1:18" x14ac:dyDescent="0.25">
      <c r="A6" s="100" t="s">
        <v>50</v>
      </c>
      <c r="B6" s="10">
        <v>45812</v>
      </c>
      <c r="C6" s="23"/>
      <c r="D6" s="24"/>
      <c r="E6" s="24"/>
      <c r="F6" s="24"/>
      <c r="G6" s="24"/>
      <c r="H6" s="24"/>
      <c r="I6" s="48"/>
      <c r="J6" s="49"/>
      <c r="K6" s="48"/>
      <c r="L6" s="50"/>
      <c r="M6" s="29" t="str">
        <f>IF(SUM((D6-C6),(F6-E6),(H6-G6))=0,IF(I6=1,'Récap. annuel'!$C$14,"-"),SUM((D6-C6),(F6-E6),(H6-G6)))</f>
        <v>-</v>
      </c>
      <c r="N6" s="304" t="str">
        <f t="shared" si="0"/>
        <v>-</v>
      </c>
      <c r="O6" s="304" t="str">
        <f>IF(I6=1,'Récap. annuel'!$C$14,IF(Juin25!H6-Juin25!G6=0,"-",Juin25!H6-Juin25!G6))</f>
        <v>-</v>
      </c>
      <c r="P6" s="304" t="str">
        <f>IF(K6=1,'Récap. annuel'!$C$14,IF(Juin25!L6=1,'Récap. annuel'!$C$14/2,"-"))</f>
        <v>-</v>
      </c>
      <c r="Q6" s="25">
        <f>IF(OR(A6="sam.",A6="dim.",A6=""),"-",'Récap. annuel'!$C$14)</f>
        <v>0.34583333333333338</v>
      </c>
      <c r="R6" s="25">
        <f>IF(OR(A6="sam.",A6="dim."),"-",'Récap. annuel'!$C$16)</f>
        <v>0.39876700680272109</v>
      </c>
    </row>
    <row r="7" spans="1:18" x14ac:dyDescent="0.25">
      <c r="A7" s="99" t="s">
        <v>51</v>
      </c>
      <c r="B7" s="6">
        <v>45813</v>
      </c>
      <c r="C7" s="21"/>
      <c r="D7" s="22"/>
      <c r="E7" s="22"/>
      <c r="F7" s="22"/>
      <c r="G7" s="22"/>
      <c r="H7" s="22"/>
      <c r="I7" s="51"/>
      <c r="J7" s="52"/>
      <c r="K7" s="51"/>
      <c r="L7" s="53"/>
      <c r="M7" s="25" t="str">
        <f>IF(SUM((D7-C7),(F7-E7),(H7-G7))=0,IF(I7=1,'Récap. annuel'!$C$14,"-"),SUM((D7-C7),(F7-E7),(H7-G7)))</f>
        <v>-</v>
      </c>
      <c r="N7" s="302" t="str">
        <f t="shared" si="0"/>
        <v>-</v>
      </c>
      <c r="O7" s="302" t="str">
        <f>IF(I7=1,'Récap. annuel'!$C$14,IF(Juin25!H7-Juin25!G7=0,"-",Juin25!H7-Juin25!G7))</f>
        <v>-</v>
      </c>
      <c r="P7" s="302" t="str">
        <f>IF(K7=1,'Récap. annuel'!$C$14,IF(Juin25!L7=1,'Récap. annuel'!$C$14/2,"-"))</f>
        <v>-</v>
      </c>
      <c r="Q7" s="30">
        <f>IF(OR(A7="sam.",A7="dim.",A7=""),"-",'Récap. annuel'!$C$14)</f>
        <v>0.34583333333333338</v>
      </c>
      <c r="R7" s="30">
        <f>IF(OR(A7="sam.",A7="dim."),"-",'Récap. annuel'!$C$16)</f>
        <v>0.39876700680272109</v>
      </c>
    </row>
    <row r="8" spans="1:18" x14ac:dyDescent="0.25">
      <c r="A8" s="100" t="s">
        <v>52</v>
      </c>
      <c r="B8" s="10">
        <v>45814</v>
      </c>
      <c r="C8" s="23"/>
      <c r="D8" s="24"/>
      <c r="E8" s="24"/>
      <c r="F8" s="24"/>
      <c r="G8" s="24"/>
      <c r="H8" s="24"/>
      <c r="I8" s="48"/>
      <c r="J8" s="49"/>
      <c r="K8" s="48"/>
      <c r="L8" s="50"/>
      <c r="M8" s="29" t="str">
        <f>IF(SUM((D8-C8),(F8-E8),(H8-G8))=0,IF(I8=1,'Récap. annuel'!$C$14,"-"),SUM((D8-C8),(F8-E8),(H8-G8)))</f>
        <v>-</v>
      </c>
      <c r="N8" s="304" t="str">
        <f t="shared" si="0"/>
        <v>-</v>
      </c>
      <c r="O8" s="304" t="str">
        <f>IF(I8=1,'Récap. annuel'!$C$14,IF(Juin25!H8-Juin25!G8=0,"-",Juin25!H8-Juin25!G8))</f>
        <v>-</v>
      </c>
      <c r="P8" s="304" t="str">
        <f>IF(K8=1,'Récap. annuel'!$C$14,IF(Juin25!L8=1,'Récap. annuel'!$C$14/2,"-"))</f>
        <v>-</v>
      </c>
      <c r="Q8" s="25">
        <f>IF(OR(A8="sam.",A8="dim.",A8=""),"-",'Récap. annuel'!$C$14)</f>
        <v>0.34583333333333338</v>
      </c>
      <c r="R8" s="25">
        <f>IF(OR(A8="sam.",A8="dim."),"-",'Récap. annuel'!$C$16)</f>
        <v>0.39876700680272109</v>
      </c>
    </row>
    <row r="9" spans="1:18" x14ac:dyDescent="0.25">
      <c r="A9" s="98" t="s">
        <v>46</v>
      </c>
      <c r="B9" s="35">
        <v>45815</v>
      </c>
      <c r="C9" s="36"/>
      <c r="D9" s="37"/>
      <c r="E9" s="37"/>
      <c r="F9" s="37"/>
      <c r="G9" s="37"/>
      <c r="H9" s="37"/>
      <c r="I9" s="54"/>
      <c r="J9" s="55"/>
      <c r="K9" s="54"/>
      <c r="L9" s="56"/>
      <c r="M9" s="39" t="str">
        <f>IF(SUM((D9-C9),(F9-E9),(H9-G9))=0,IF(I9=1,'Récap. annuel'!$C$14,"-"),SUM((D9-C9),(F9-E9),(H9-G9)))</f>
        <v>-</v>
      </c>
      <c r="N9" s="39" t="str">
        <f t="shared" si="0"/>
        <v>-</v>
      </c>
      <c r="O9" s="39" t="str">
        <f>IF(I9=1,'Récap. annuel'!$C$14,IF(Juin25!H9-Juin25!G9=0,"-",Juin25!H9-Juin25!G9))</f>
        <v>-</v>
      </c>
      <c r="P9" s="39" t="str">
        <f>IF(K9=1,'Récap. annuel'!$C$14,IF(Juin25!L9=1,'Récap. annuel'!$C$14/2,"-"))</f>
        <v>-</v>
      </c>
      <c r="Q9" s="39" t="str">
        <f>IF(OR(A9="sam.",A9="dim.",A9=""),"-",'Récap. annuel'!$C$14)</f>
        <v>-</v>
      </c>
      <c r="R9" s="39" t="str">
        <f>IF(OR(A9="sam.",A9="dim."),"-",'Récap. annuel'!$C$16)</f>
        <v>-</v>
      </c>
    </row>
    <row r="10" spans="1:18" x14ac:dyDescent="0.25">
      <c r="A10" s="98" t="s">
        <v>47</v>
      </c>
      <c r="B10" s="35">
        <v>45816</v>
      </c>
      <c r="C10" s="36"/>
      <c r="D10" s="37"/>
      <c r="E10" s="37"/>
      <c r="F10" s="37"/>
      <c r="G10" s="37"/>
      <c r="H10" s="37"/>
      <c r="I10" s="54"/>
      <c r="J10" s="55"/>
      <c r="K10" s="54"/>
      <c r="L10" s="56"/>
      <c r="M10" s="39" t="str">
        <f>IF(SUM((D10-C10),(F10-E10),(H10-G10))=0,IF(I10=1,'Récap. annuel'!$C$14,"-"),SUM((D10-C10),(F10-E10),(H10-G10)))</f>
        <v>-</v>
      </c>
      <c r="N10" s="39" t="str">
        <f t="shared" si="0"/>
        <v>-</v>
      </c>
      <c r="O10" s="39" t="str">
        <f>IF(I10=1,'Récap. annuel'!$C$14,IF(Juin25!H10-Juin25!G10=0,"-",Juin25!H10-Juin25!G10))</f>
        <v>-</v>
      </c>
      <c r="P10" s="39" t="str">
        <f>IF(K10=1,'Récap. annuel'!$C$14,IF(Juin25!L10=1,'Récap. annuel'!$C$14/2,"-"))</f>
        <v>-</v>
      </c>
      <c r="Q10" s="39" t="str">
        <f>IF(OR(A10="sam.",A10="dim.",A10=""),"-",'Récap. annuel'!$C$14)</f>
        <v>-</v>
      </c>
      <c r="R10" s="39" t="str">
        <f>IF(OR(A10="sam.",A10="dim."),"-",'Récap. annuel'!$C$16)</f>
        <v>-</v>
      </c>
    </row>
    <row r="11" spans="1:18" x14ac:dyDescent="0.25">
      <c r="A11" s="387" t="s">
        <v>48</v>
      </c>
      <c r="B11" s="293">
        <v>45817</v>
      </c>
      <c r="C11" s="294"/>
      <c r="D11" s="295"/>
      <c r="E11" s="295"/>
      <c r="F11" s="342"/>
      <c r="G11" s="295"/>
      <c r="H11" s="295"/>
      <c r="I11" s="296"/>
      <c r="J11" s="297"/>
      <c r="K11" s="296"/>
      <c r="L11" s="298"/>
      <c r="M11" s="290" t="str">
        <f>IF(SUM((D11-C11),(F11-E11),(H11-G11))=0,IF(I11=1,'Récap. annuel'!$C$14,"-"),SUM((D11-C11),(F11-E11),(H11-G11)))</f>
        <v>-</v>
      </c>
      <c r="N11" s="290" t="str">
        <f t="shared" si="0"/>
        <v>-</v>
      </c>
      <c r="O11" s="290" t="str">
        <f>IF(I11=1,'Récap. annuel'!$C$14,IF(Juin25!H11-Juin25!G11=0,"-",Juin25!H11-Juin25!G11))</f>
        <v>-</v>
      </c>
      <c r="P11" s="290" t="str">
        <f>IF(K11=1,'Récap. annuel'!$C$14,IF(Juin25!L11=1,'Récap. annuel'!$C$14/2,"-"))</f>
        <v>-</v>
      </c>
      <c r="Q11" s="290" t="s">
        <v>40</v>
      </c>
      <c r="R11" s="299" t="s">
        <v>40</v>
      </c>
    </row>
    <row r="12" spans="1:18" x14ac:dyDescent="0.25">
      <c r="A12" s="99" t="s">
        <v>49</v>
      </c>
      <c r="B12" s="6">
        <v>45818</v>
      </c>
      <c r="C12" s="21"/>
      <c r="D12" s="22"/>
      <c r="E12" s="22"/>
      <c r="F12" s="22"/>
      <c r="G12" s="22"/>
      <c r="H12" s="22"/>
      <c r="I12" s="51"/>
      <c r="J12" s="52"/>
      <c r="K12" s="51"/>
      <c r="L12" s="53"/>
      <c r="M12" s="25" t="str">
        <f>IF(SUM((D12-C12),(F12-E12),(H12-G12))=0,IF(I12=1,'Récap. annuel'!$C$14,"-"),SUM((D12-C12),(F12-E12),(H12-G12)))</f>
        <v>-</v>
      </c>
      <c r="N12" s="302" t="str">
        <f t="shared" si="0"/>
        <v>-</v>
      </c>
      <c r="O12" s="302" t="str">
        <f>IF(I12=1,'Récap. annuel'!$C$14,IF(Juin25!H12-Juin25!G12=0,"-",Juin25!H12-Juin25!G12))</f>
        <v>-</v>
      </c>
      <c r="P12" s="302" t="str">
        <f>IF(K12=1,'Récap. annuel'!$C$14,IF(Juin25!L12=1,'Récap. annuel'!$C$14/2,"-"))</f>
        <v>-</v>
      </c>
      <c r="Q12" s="30">
        <f>IF(OR(A12="sam.",A12="dim.",A12=""),"-",'Récap. annuel'!$C$14)</f>
        <v>0.34583333333333338</v>
      </c>
      <c r="R12" s="30">
        <f>IF(OR(A12="sam.",A12="dim."),"-",'Récap. annuel'!$C$16)</f>
        <v>0.39876700680272109</v>
      </c>
    </row>
    <row r="13" spans="1:18" x14ac:dyDescent="0.25">
      <c r="A13" s="100" t="s">
        <v>50</v>
      </c>
      <c r="B13" s="10">
        <v>45819</v>
      </c>
      <c r="C13" s="23"/>
      <c r="D13" s="24"/>
      <c r="E13" s="24"/>
      <c r="F13" s="24"/>
      <c r="G13" s="24"/>
      <c r="H13" s="24"/>
      <c r="I13" s="48"/>
      <c r="J13" s="49"/>
      <c r="K13" s="48"/>
      <c r="L13" s="50"/>
      <c r="M13" s="29" t="str">
        <f>IF(SUM((D13-C13),(F13-E13),(H13-G13))=0,IF(I13=1,'Récap. annuel'!$C$14,"-"),SUM((D13-C13),(F13-E13),(H13-G13)))</f>
        <v>-</v>
      </c>
      <c r="N13" s="304" t="str">
        <f t="shared" si="0"/>
        <v>-</v>
      </c>
      <c r="O13" s="304" t="str">
        <f>IF(I13=1,'Récap. annuel'!$C$14,IF(Juin25!H13-Juin25!G13=0,"-",Juin25!H13-Juin25!G13))</f>
        <v>-</v>
      </c>
      <c r="P13" s="304" t="str">
        <f>IF(K13=1,'Récap. annuel'!$C$14,IF(Juin25!L13=1,'Récap. annuel'!$C$14/2,"-"))</f>
        <v>-</v>
      </c>
      <c r="Q13" s="25">
        <f>IF(OR(A13="sam.",A13="dim.",A13=""),"-",'Récap. annuel'!$C$14)</f>
        <v>0.34583333333333338</v>
      </c>
      <c r="R13" s="25">
        <f>IF(OR(A13="sam.",A13="dim."),"-",'Récap. annuel'!$C$16)</f>
        <v>0.39876700680272109</v>
      </c>
    </row>
    <row r="14" spans="1:18" x14ac:dyDescent="0.25">
      <c r="A14" s="99" t="s">
        <v>51</v>
      </c>
      <c r="B14" s="6">
        <v>45820</v>
      </c>
      <c r="C14" s="21"/>
      <c r="D14" s="22"/>
      <c r="E14" s="22"/>
      <c r="F14" s="22"/>
      <c r="G14" s="22"/>
      <c r="H14" s="22"/>
      <c r="I14" s="51"/>
      <c r="J14" s="52"/>
      <c r="K14" s="51"/>
      <c r="L14" s="53"/>
      <c r="M14" s="25" t="str">
        <f>IF(SUM((D14-C14),(F14-E14),(H14-G14))=0,IF(I14=1,'Récap. annuel'!$C$14,"-"),SUM((D14-C14),(F14-E14),(H14-G14)))</f>
        <v>-</v>
      </c>
      <c r="N14" s="302" t="str">
        <f t="shared" si="0"/>
        <v>-</v>
      </c>
      <c r="O14" s="302" t="str">
        <f>IF(I14=1,'Récap. annuel'!$C$14,IF(Juin25!H14-Juin25!G14=0,"-",Juin25!H14-Juin25!G14))</f>
        <v>-</v>
      </c>
      <c r="P14" s="302" t="str">
        <f>IF(K14=1,'Récap. annuel'!$C$14,IF(Juin25!L14=1,'Récap. annuel'!$C$14/2,"-"))</f>
        <v>-</v>
      </c>
      <c r="Q14" s="30">
        <f>IF(OR(A14="sam.",A14="dim.",A14=""),"-",'Récap. annuel'!$C$14)</f>
        <v>0.34583333333333338</v>
      </c>
      <c r="R14" s="30">
        <f>IF(OR(A14="sam.",A14="dim."),"-",'Récap. annuel'!$C$16)</f>
        <v>0.39876700680272109</v>
      </c>
    </row>
    <row r="15" spans="1:18" x14ac:dyDescent="0.25">
      <c r="A15" s="100" t="s">
        <v>52</v>
      </c>
      <c r="B15" s="10">
        <v>45821</v>
      </c>
      <c r="C15" s="23"/>
      <c r="D15" s="24"/>
      <c r="E15" s="24"/>
      <c r="F15" s="24"/>
      <c r="G15" s="24"/>
      <c r="H15" s="24"/>
      <c r="I15" s="48"/>
      <c r="J15" s="49"/>
      <c r="K15" s="48"/>
      <c r="L15" s="50"/>
      <c r="M15" s="29" t="str">
        <f>IF(SUM((D15-C15),(F15-E15),(H15-G15))=0,IF(I15=1,'Récap. annuel'!$C$14,"-"),SUM((D15-C15),(F15-E15),(H15-G15)))</f>
        <v>-</v>
      </c>
      <c r="N15" s="304" t="str">
        <f t="shared" si="0"/>
        <v>-</v>
      </c>
      <c r="O15" s="304" t="str">
        <f>IF(I15=1,'Récap. annuel'!$C$14,IF(Juin25!H15-Juin25!G15=0,"-",Juin25!H15-Juin25!G15))</f>
        <v>-</v>
      </c>
      <c r="P15" s="304" t="str">
        <f>IF(K15=1,'Récap. annuel'!$C$14,IF(Juin25!L15=1,'Récap. annuel'!$C$14/2,"-"))</f>
        <v>-</v>
      </c>
      <c r="Q15" s="25">
        <f>IF(OR(A15="sam.",A15="dim.",A15=""),"-",'Récap. annuel'!$C$14)</f>
        <v>0.34583333333333338</v>
      </c>
      <c r="R15" s="25">
        <f>IF(OR(A15="sam.",A15="dim."),"-",'Récap. annuel'!$C$16)</f>
        <v>0.39876700680272109</v>
      </c>
    </row>
    <row r="16" spans="1:18" x14ac:dyDescent="0.25">
      <c r="A16" s="98" t="s">
        <v>46</v>
      </c>
      <c r="B16" s="35">
        <v>45822</v>
      </c>
      <c r="C16" s="36"/>
      <c r="D16" s="37"/>
      <c r="E16" s="37"/>
      <c r="F16" s="37"/>
      <c r="G16" s="37"/>
      <c r="H16" s="37"/>
      <c r="I16" s="54"/>
      <c r="J16" s="55"/>
      <c r="K16" s="54"/>
      <c r="L16" s="56"/>
      <c r="M16" s="39" t="str">
        <f>IF(SUM((D16-C16),(F16-E16),(H16-G16))=0,IF(I16=1,'Récap. annuel'!$C$14,"-"),SUM((D16-C16),(F16-E16),(H16-G16)))</f>
        <v>-</v>
      </c>
      <c r="N16" s="39" t="str">
        <f t="shared" si="0"/>
        <v>-</v>
      </c>
      <c r="O16" s="39" t="str">
        <f>IF(I16=1,'Récap. annuel'!$C$14,IF(Juin25!H16-Juin25!G16=0,"-",Juin25!H16-Juin25!G16))</f>
        <v>-</v>
      </c>
      <c r="P16" s="39" t="str">
        <f>IF(K16=1,'Récap. annuel'!$C$14,IF(Juin25!L16=1,'Récap. annuel'!$C$14/2,"-"))</f>
        <v>-</v>
      </c>
      <c r="Q16" s="39" t="str">
        <f>IF(OR(A16="sam.",A16="dim.",A16=""),"-",'Récap. annuel'!$C$14)</f>
        <v>-</v>
      </c>
      <c r="R16" s="39" t="str">
        <f>IF(OR(A16="sam.",A16="dim."),"-",'Récap. annuel'!$C$16)</f>
        <v>-</v>
      </c>
    </row>
    <row r="17" spans="1:18" x14ac:dyDescent="0.25">
      <c r="A17" s="98" t="s">
        <v>47</v>
      </c>
      <c r="B17" s="35">
        <v>45823</v>
      </c>
      <c r="C17" s="36"/>
      <c r="D17" s="37"/>
      <c r="E17" s="37"/>
      <c r="F17" s="37"/>
      <c r="G17" s="37"/>
      <c r="H17" s="37"/>
      <c r="I17" s="54"/>
      <c r="J17" s="55"/>
      <c r="K17" s="54"/>
      <c r="L17" s="56"/>
      <c r="M17" s="39" t="str">
        <f>IF(SUM((D17-C17),(F17-E17),(H17-G17))=0,IF(I17=1,'Récap. annuel'!$C$14,"-"),SUM((D17-C17),(F17-E17),(H17-G17)))</f>
        <v>-</v>
      </c>
      <c r="N17" s="39" t="str">
        <f t="shared" si="0"/>
        <v>-</v>
      </c>
      <c r="O17" s="39" t="str">
        <f>IF(I17=1,'Récap. annuel'!$C$14,IF(Juin25!H17-Juin25!G17=0,"-",Juin25!H17-Juin25!G17))</f>
        <v>-</v>
      </c>
      <c r="P17" s="39" t="str">
        <f>IF(K17=1,'Récap. annuel'!$C$14,IF(Juin25!L17=1,'Récap. annuel'!$C$14/2,"-"))</f>
        <v>-</v>
      </c>
      <c r="Q17" s="39" t="str">
        <f>IF(OR(A17="sam.",A17="dim.",A17=""),"-",'Récap. annuel'!$C$14)</f>
        <v>-</v>
      </c>
      <c r="R17" s="39" t="str">
        <f>IF(OR(A17="sam.",A17="dim."),"-",'Récap. annuel'!$C$16)</f>
        <v>-</v>
      </c>
    </row>
    <row r="18" spans="1:18" x14ac:dyDescent="0.25">
      <c r="A18" s="100" t="s">
        <v>48</v>
      </c>
      <c r="B18" s="10">
        <v>45824</v>
      </c>
      <c r="C18" s="23"/>
      <c r="D18" s="24"/>
      <c r="E18" s="24"/>
      <c r="F18" s="24"/>
      <c r="G18" s="24"/>
      <c r="H18" s="24"/>
      <c r="I18" s="48"/>
      <c r="J18" s="49"/>
      <c r="K18" s="48"/>
      <c r="L18" s="50"/>
      <c r="M18" s="29" t="str">
        <f>IF(SUM((D18-C18),(F18-E18),(H18-G18))=0,IF(I18=1,'Récap. annuel'!$C$14,"-"),SUM((D18-C18),(F18-E18),(H18-G18)))</f>
        <v>-</v>
      </c>
      <c r="N18" s="304" t="str">
        <f t="shared" si="0"/>
        <v>-</v>
      </c>
      <c r="O18" s="304" t="str">
        <f>IF(I18=1,'Récap. annuel'!$C$14,IF(Juin25!H18-Juin25!G18=0,"-",Juin25!H18-Juin25!G18))</f>
        <v>-</v>
      </c>
      <c r="P18" s="304" t="str">
        <f>IF(K18=1,'Récap. annuel'!$C$14,IF(Juin25!L18=1,'Récap. annuel'!$C$14/2,"-"))</f>
        <v>-</v>
      </c>
      <c r="Q18" s="25">
        <f>IF(OR(A18="sam.",A18="dim.",A18=""),"-",'Récap. annuel'!$C$14)</f>
        <v>0.34583333333333338</v>
      </c>
      <c r="R18" s="25">
        <f>IF(OR(A18="sam.",A18="dim."),"-",'Récap. annuel'!$C$16)</f>
        <v>0.39876700680272109</v>
      </c>
    </row>
    <row r="19" spans="1:18" x14ac:dyDescent="0.25">
      <c r="A19" s="99" t="s">
        <v>49</v>
      </c>
      <c r="B19" s="6">
        <v>45825</v>
      </c>
      <c r="C19" s="21"/>
      <c r="D19" s="22"/>
      <c r="E19" s="22"/>
      <c r="F19" s="22"/>
      <c r="G19" s="22"/>
      <c r="H19" s="22"/>
      <c r="I19" s="51"/>
      <c r="J19" s="52"/>
      <c r="K19" s="51"/>
      <c r="L19" s="53"/>
      <c r="M19" s="25" t="str">
        <f>IF(SUM((D19-C19),(F19-E19),(H19-G19))=0,IF(I19=1,'Récap. annuel'!$C$14,"-"),SUM((D19-C19),(F19-E19),(H19-G19)))</f>
        <v>-</v>
      </c>
      <c r="N19" s="302" t="str">
        <f t="shared" si="0"/>
        <v>-</v>
      </c>
      <c r="O19" s="302" t="str">
        <f>IF(I19=1,'Récap. annuel'!$C$14,IF(Juin25!H19-Juin25!G19=0,"-",Juin25!H19-Juin25!G19))</f>
        <v>-</v>
      </c>
      <c r="P19" s="302" t="str">
        <f>IF(K19=1,'Récap. annuel'!$C$14,IF(Juin25!L19=1,'Récap. annuel'!$C$14/2,"-"))</f>
        <v>-</v>
      </c>
      <c r="Q19" s="30">
        <f>IF(OR(A19="sam.",A19="dim.",A19=""),"-",'Récap. annuel'!$C$14)</f>
        <v>0.34583333333333338</v>
      </c>
      <c r="R19" s="30">
        <f>IF(OR(A19="sam.",A19="dim."),"-",'Récap. annuel'!$C$16)</f>
        <v>0.39876700680272109</v>
      </c>
    </row>
    <row r="20" spans="1:18" x14ac:dyDescent="0.25">
      <c r="A20" s="100" t="s">
        <v>50</v>
      </c>
      <c r="B20" s="10">
        <v>45826</v>
      </c>
      <c r="C20" s="23"/>
      <c r="D20" s="24"/>
      <c r="E20" s="24"/>
      <c r="F20" s="24"/>
      <c r="G20" s="24"/>
      <c r="H20" s="24"/>
      <c r="I20" s="48"/>
      <c r="J20" s="49"/>
      <c r="K20" s="48"/>
      <c r="L20" s="50"/>
      <c r="M20" s="29" t="str">
        <f>IF(SUM((D20-C20),(F20-E20),(H20-G20))=0,IF(I20=1,'Récap. annuel'!$C$14,"-"),SUM((D20-C20),(F20-E20),(H20-G20)))</f>
        <v>-</v>
      </c>
      <c r="N20" s="304" t="str">
        <f t="shared" si="0"/>
        <v>-</v>
      </c>
      <c r="O20" s="304" t="str">
        <f>IF(I20=1,'Récap. annuel'!$C$14,IF(Juin25!H20-Juin25!G20=0,"-",Juin25!H20-Juin25!G20))</f>
        <v>-</v>
      </c>
      <c r="P20" s="304" t="str">
        <f>IF(K20=1,'Récap. annuel'!$C$14,IF(Juin25!L20=1,'Récap. annuel'!$C$14/2,"-"))</f>
        <v>-</v>
      </c>
      <c r="Q20" s="25">
        <f>IF(OR(A20="sam.",A20="dim.",A20=""),"-",'Récap. annuel'!$C$14)</f>
        <v>0.34583333333333338</v>
      </c>
      <c r="R20" s="25">
        <f>IF(OR(A20="sam.",A20="dim."),"-",'Récap. annuel'!$C$16)</f>
        <v>0.39876700680272109</v>
      </c>
    </row>
    <row r="21" spans="1:18" x14ac:dyDescent="0.25">
      <c r="A21" s="99" t="s">
        <v>51</v>
      </c>
      <c r="B21" s="6">
        <v>45827</v>
      </c>
      <c r="C21" s="21"/>
      <c r="D21" s="22"/>
      <c r="E21" s="22"/>
      <c r="F21" s="22"/>
      <c r="G21" s="22"/>
      <c r="H21" s="22"/>
      <c r="I21" s="51"/>
      <c r="J21" s="52"/>
      <c r="K21" s="51"/>
      <c r="L21" s="53"/>
      <c r="M21" s="25" t="str">
        <f>IF(SUM((D21-C21),(F21-E21),(H21-G21))=0,IF(I21=1,'Récap. annuel'!$C$14,"-"),SUM((D21-C21),(F21-E21),(H21-G21)))</f>
        <v>-</v>
      </c>
      <c r="N21" s="302" t="str">
        <f t="shared" si="0"/>
        <v>-</v>
      </c>
      <c r="O21" s="302" t="str">
        <f>IF(I21=1,'Récap. annuel'!$C$14,IF(Juin25!H21-Juin25!G21=0,"-",Juin25!H21-Juin25!G21))</f>
        <v>-</v>
      </c>
      <c r="P21" s="302" t="str">
        <f>IF(K21=1,'Récap. annuel'!$C$14,IF(Juin25!L21=1,'Récap. annuel'!$C$14/2,"-"))</f>
        <v>-</v>
      </c>
      <c r="Q21" s="30">
        <f>IF(OR(A21="sam.",A21="dim.",A21=""),"-",'Récap. annuel'!$C$14)</f>
        <v>0.34583333333333338</v>
      </c>
      <c r="R21" s="30">
        <f>IF(OR(A21="sam.",A21="dim."),"-",'Récap. annuel'!$C$16)</f>
        <v>0.39876700680272109</v>
      </c>
    </row>
    <row r="22" spans="1:18" x14ac:dyDescent="0.25">
      <c r="A22" s="100" t="s">
        <v>52</v>
      </c>
      <c r="B22" s="10">
        <v>45828</v>
      </c>
      <c r="C22" s="23"/>
      <c r="D22" s="24"/>
      <c r="E22" s="24"/>
      <c r="F22" s="24"/>
      <c r="G22" s="24"/>
      <c r="H22" s="24"/>
      <c r="I22" s="48"/>
      <c r="J22" s="49"/>
      <c r="K22" s="48"/>
      <c r="L22" s="50"/>
      <c r="M22" s="29" t="str">
        <f>IF(SUM((D22-C22),(F22-E22),(H22-G22))=0,IF(I22=1,'Récap. annuel'!$C$14,"-"),SUM((D22-C22),(F22-E22),(H22-G22)))</f>
        <v>-</v>
      </c>
      <c r="N22" s="304" t="str">
        <f t="shared" si="0"/>
        <v>-</v>
      </c>
      <c r="O22" s="304" t="str">
        <f>IF(I22=1,'Récap. annuel'!$C$14,IF(Juin25!H22-Juin25!G22=0,"-",Juin25!H22-Juin25!G22))</f>
        <v>-</v>
      </c>
      <c r="P22" s="304" t="str">
        <f>IF(K22=1,'Récap. annuel'!$C$14,IF(Juin25!L22=1,'Récap. annuel'!$C$14/2,"-"))</f>
        <v>-</v>
      </c>
      <c r="Q22" s="25">
        <f>IF(OR(A22="sam.",A22="dim.",A22=""),"-",'Récap. annuel'!$C$14)</f>
        <v>0.34583333333333338</v>
      </c>
      <c r="R22" s="25">
        <f>IF(OR(A22="sam.",A22="dim."),"-",'Récap. annuel'!$C$16)</f>
        <v>0.39876700680272109</v>
      </c>
    </row>
    <row r="23" spans="1:18" x14ac:dyDescent="0.25">
      <c r="A23" s="98" t="s">
        <v>46</v>
      </c>
      <c r="B23" s="35">
        <v>45829</v>
      </c>
      <c r="C23" s="36"/>
      <c r="D23" s="37"/>
      <c r="E23" s="37"/>
      <c r="F23" s="37"/>
      <c r="G23" s="37"/>
      <c r="H23" s="37"/>
      <c r="I23" s="54"/>
      <c r="J23" s="55"/>
      <c r="K23" s="54"/>
      <c r="L23" s="56"/>
      <c r="M23" s="39" t="str">
        <f>IF(SUM((D23-C23),(F23-E23),(H23-G23))=0,IF(I23=1,'Récap. annuel'!$C$14,"-"),SUM((D23-C23),(F23-E23),(H23-G23)))</f>
        <v>-</v>
      </c>
      <c r="N23" s="39" t="str">
        <f t="shared" si="0"/>
        <v>-</v>
      </c>
      <c r="O23" s="39" t="str">
        <f>IF(I23=1,'Récap. annuel'!$C$14,IF(Juin25!H23-Juin25!G23=0,"-",Juin25!H23-Juin25!G23))</f>
        <v>-</v>
      </c>
      <c r="P23" s="39" t="str">
        <f>IF(K23=1,'Récap. annuel'!$C$14,IF(Juin25!L23=1,'Récap. annuel'!$C$14/2,"-"))</f>
        <v>-</v>
      </c>
      <c r="Q23" s="39" t="str">
        <f>IF(OR(A23="sam.",A23="dim.",A23=""),"-",'Récap. annuel'!$C$14)</f>
        <v>-</v>
      </c>
      <c r="R23" s="39" t="str">
        <f>IF(OR(A23="sam.",A23="dim."),"-",'Récap. annuel'!$C$16)</f>
        <v>-</v>
      </c>
    </row>
    <row r="24" spans="1:18" x14ac:dyDescent="0.25">
      <c r="A24" s="98" t="s">
        <v>47</v>
      </c>
      <c r="B24" s="35">
        <v>45830</v>
      </c>
      <c r="C24" s="36"/>
      <c r="D24" s="37"/>
      <c r="E24" s="37"/>
      <c r="F24" s="37"/>
      <c r="G24" s="37"/>
      <c r="H24" s="37"/>
      <c r="I24" s="54"/>
      <c r="J24" s="55"/>
      <c r="K24" s="54"/>
      <c r="L24" s="56"/>
      <c r="M24" s="39" t="str">
        <f>IF(SUM((D24-C24),(F24-E24),(H24-G24))=0,IF(I24=1,'Récap. annuel'!$C$14,"-"),SUM((D24-C24),(F24-E24),(H24-G24)))</f>
        <v>-</v>
      </c>
      <c r="N24" s="39" t="str">
        <f t="shared" si="0"/>
        <v>-</v>
      </c>
      <c r="O24" s="39" t="str">
        <f>IF(I24=1,'Récap. annuel'!$C$14,IF(Juin25!H24-Juin25!G24=0,"-",Juin25!H24-Juin25!G24))</f>
        <v>-</v>
      </c>
      <c r="P24" s="39" t="str">
        <f>IF(K24=1,'Récap. annuel'!$C$14,IF(Juin25!L24=1,'Récap. annuel'!$C$14/2,"-"))</f>
        <v>-</v>
      </c>
      <c r="Q24" s="39" t="str">
        <f>IF(OR(A24="sam.",A24="dim.",A24=""),"-",'Récap. annuel'!$C$14)</f>
        <v>-</v>
      </c>
      <c r="R24" s="39" t="str">
        <f>IF(OR(A24="sam.",A24="dim."),"-",'Récap. annuel'!$C$16)</f>
        <v>-</v>
      </c>
    </row>
    <row r="25" spans="1:18" x14ac:dyDescent="0.25">
      <c r="A25" s="100" t="s">
        <v>48</v>
      </c>
      <c r="B25" s="10">
        <v>45831</v>
      </c>
      <c r="C25" s="23"/>
      <c r="D25" s="24"/>
      <c r="E25" s="24"/>
      <c r="F25" s="24"/>
      <c r="G25" s="24"/>
      <c r="H25" s="24"/>
      <c r="I25" s="48"/>
      <c r="J25" s="49"/>
      <c r="K25" s="48"/>
      <c r="L25" s="50"/>
      <c r="M25" s="29" t="str">
        <f>IF(SUM((D25-C25),(F25-E25),(H25-G25))=0,IF(I25=1,'Récap. annuel'!$C$14,"-"),SUM((D25-C25),(F25-E25),(H25-G25)))</f>
        <v>-</v>
      </c>
      <c r="N25" s="304" t="str">
        <f t="shared" si="0"/>
        <v>-</v>
      </c>
      <c r="O25" s="304" t="str">
        <f>IF(I25=1,'Récap. annuel'!$C$14,IF(Juin25!H25-Juin25!G25=0,"-",Juin25!H25-Juin25!G25))</f>
        <v>-</v>
      </c>
      <c r="P25" s="304" t="str">
        <f>IF(K25=1,'Récap. annuel'!$C$14,IF(Juin25!L25=1,'Récap. annuel'!$C$14/2,"-"))</f>
        <v>-</v>
      </c>
      <c r="Q25" s="25">
        <f>IF(OR(A25="sam.",A25="dim.",A25=""),"-",'Récap. annuel'!$C$14)</f>
        <v>0.34583333333333338</v>
      </c>
      <c r="R25" s="25">
        <f>IF(OR(A25="sam.",A25="dim."),"-",'Récap. annuel'!$C$16)</f>
        <v>0.39876700680272109</v>
      </c>
    </row>
    <row r="26" spans="1:18" x14ac:dyDescent="0.25">
      <c r="A26" s="99" t="s">
        <v>49</v>
      </c>
      <c r="B26" s="6">
        <v>45832</v>
      </c>
      <c r="C26" s="21"/>
      <c r="D26" s="22"/>
      <c r="E26" s="22"/>
      <c r="F26" s="22"/>
      <c r="G26" s="22"/>
      <c r="H26" s="22"/>
      <c r="I26" s="51"/>
      <c r="J26" s="52"/>
      <c r="K26" s="51"/>
      <c r="L26" s="53"/>
      <c r="M26" s="25" t="str">
        <f>IF(SUM((D26-C26),(F26-E26),(H26-G26))=0,IF(I26=1,'Récap. annuel'!$C$14,"-"),SUM((D26-C26),(F26-E26),(H26-G26)))</f>
        <v>-</v>
      </c>
      <c r="N26" s="302" t="str">
        <f t="shared" si="0"/>
        <v>-</v>
      </c>
      <c r="O26" s="302" t="str">
        <f>IF(I26=1,'Récap. annuel'!$C$14,IF(Juin25!H26-Juin25!G26=0,"-",Juin25!H26-Juin25!G26))</f>
        <v>-</v>
      </c>
      <c r="P26" s="302" t="str">
        <f>IF(K26=1,'Récap. annuel'!$C$14,IF(Juin25!L26=1,'Récap. annuel'!$C$14/2,"-"))</f>
        <v>-</v>
      </c>
      <c r="Q26" s="30">
        <f>IF(OR(A26="sam.",A26="dim.",A26=""),"-",'Récap. annuel'!$C$14)</f>
        <v>0.34583333333333338</v>
      </c>
      <c r="R26" s="30">
        <f>IF(OR(A26="sam.",A26="dim."),"-",'Récap. annuel'!$C$16)</f>
        <v>0.39876700680272109</v>
      </c>
    </row>
    <row r="27" spans="1:18" x14ac:dyDescent="0.25">
      <c r="A27" s="100" t="s">
        <v>50</v>
      </c>
      <c r="B27" s="10">
        <v>45833</v>
      </c>
      <c r="C27" s="23"/>
      <c r="D27" s="24"/>
      <c r="E27" s="24"/>
      <c r="F27" s="24"/>
      <c r="G27" s="24"/>
      <c r="H27" s="24"/>
      <c r="I27" s="48"/>
      <c r="J27" s="49"/>
      <c r="K27" s="48"/>
      <c r="L27" s="50"/>
      <c r="M27" s="29" t="str">
        <f>IF(SUM((D27-C27),(F27-E27),(H27-G27))=0,IF(I27=1,'Récap. annuel'!$C$14,"-"),SUM((D27-C27),(F27-E27),(H27-G27)))</f>
        <v>-</v>
      </c>
      <c r="N27" s="304" t="str">
        <f t="shared" si="0"/>
        <v>-</v>
      </c>
      <c r="O27" s="304" t="str">
        <f>IF(I27=1,'Récap. annuel'!$C$14,IF(Juin25!H27-Juin25!G27=0,"-",Juin25!H27-Juin25!G27))</f>
        <v>-</v>
      </c>
      <c r="P27" s="304" t="str">
        <f>IF(K27=1,'Récap. annuel'!$C$14,IF(Juin25!L27=1,'Récap. annuel'!$C$14/2,"-"))</f>
        <v>-</v>
      </c>
      <c r="Q27" s="25">
        <f>IF(OR(A27="sam.",A27="dim.",A27=""),"-",'Récap. annuel'!$C$14)</f>
        <v>0.34583333333333338</v>
      </c>
      <c r="R27" s="25">
        <f>IF(OR(A27="sam.",A27="dim."),"-",'Récap. annuel'!$C$16)</f>
        <v>0.39876700680272109</v>
      </c>
    </row>
    <row r="28" spans="1:18" x14ac:dyDescent="0.25">
      <c r="A28" s="99" t="s">
        <v>51</v>
      </c>
      <c r="B28" s="6">
        <v>45834</v>
      </c>
      <c r="C28" s="21"/>
      <c r="D28" s="22"/>
      <c r="E28" s="22"/>
      <c r="F28" s="22"/>
      <c r="G28" s="22"/>
      <c r="H28" s="22"/>
      <c r="I28" s="51"/>
      <c r="J28" s="52"/>
      <c r="K28" s="51"/>
      <c r="L28" s="53"/>
      <c r="M28" s="25" t="str">
        <f>IF(SUM((D28-C28),(F28-E28),(H28-G28))=0,IF(I28=1,'Récap. annuel'!$C$14,"-"),SUM((D28-C28),(F28-E28),(H28-G28)))</f>
        <v>-</v>
      </c>
      <c r="N28" s="302" t="str">
        <f t="shared" si="0"/>
        <v>-</v>
      </c>
      <c r="O28" s="302" t="str">
        <f>IF(I28=1,'Récap. annuel'!$C$14,IF(Juin25!H28-Juin25!G28=0,"-",Juin25!H28-Juin25!G28))</f>
        <v>-</v>
      </c>
      <c r="P28" s="302" t="str">
        <f>IF(K28=1,'Récap. annuel'!$C$14,IF(Juin25!L28=1,'Récap. annuel'!$C$14/2,"-"))</f>
        <v>-</v>
      </c>
      <c r="Q28" s="30">
        <f>IF(OR(A28="sam.",A28="dim.",A28=""),"-",'Récap. annuel'!$C$14)</f>
        <v>0.34583333333333338</v>
      </c>
      <c r="R28" s="30">
        <f>IF(OR(A28="sam.",A28="dim."),"-",'Récap. annuel'!$C$16)</f>
        <v>0.39876700680272109</v>
      </c>
    </row>
    <row r="29" spans="1:18" x14ac:dyDescent="0.25">
      <c r="A29" s="100" t="s">
        <v>52</v>
      </c>
      <c r="B29" s="10">
        <v>45835</v>
      </c>
      <c r="C29" s="23"/>
      <c r="D29" s="24"/>
      <c r="E29" s="24"/>
      <c r="F29" s="24"/>
      <c r="G29" s="24"/>
      <c r="H29" s="24"/>
      <c r="I29" s="48"/>
      <c r="J29" s="49"/>
      <c r="K29" s="48"/>
      <c r="L29" s="50"/>
      <c r="M29" s="29" t="str">
        <f>IF(SUM((D29-C29),(F29-E29),(H29-G29))=0,IF(I29=1,'Récap. annuel'!$C$14,"-"),SUM((D29-C29),(F29-E29),(H29-G29)))</f>
        <v>-</v>
      </c>
      <c r="N29" s="304" t="str">
        <f t="shared" si="0"/>
        <v>-</v>
      </c>
      <c r="O29" s="304" t="str">
        <f>IF(I29=1,'Récap. annuel'!$C$14,IF(Juin25!H29-Juin25!G29=0,"-",Juin25!H29-Juin25!G29))</f>
        <v>-</v>
      </c>
      <c r="P29" s="304" t="str">
        <f>IF(K29=1,'Récap. annuel'!$C$14,IF(Juin25!L29=1,'Récap. annuel'!$C$14/2,"-"))</f>
        <v>-</v>
      </c>
      <c r="Q29" s="25">
        <f>IF(OR(A29="sam.",A29="dim.",A29=""),"-",'Récap. annuel'!$C$14)</f>
        <v>0.34583333333333338</v>
      </c>
      <c r="R29" s="25">
        <f>IF(OR(A29="sam.",A29="dim."),"-",'Récap. annuel'!$C$16)</f>
        <v>0.39876700680272109</v>
      </c>
    </row>
    <row r="30" spans="1:18" x14ac:dyDescent="0.25">
      <c r="A30" s="98" t="s">
        <v>46</v>
      </c>
      <c r="B30" s="35">
        <v>45836</v>
      </c>
      <c r="C30" s="36"/>
      <c r="D30" s="37"/>
      <c r="E30" s="37"/>
      <c r="F30" s="37"/>
      <c r="G30" s="37"/>
      <c r="H30" s="37"/>
      <c r="I30" s="54"/>
      <c r="J30" s="55"/>
      <c r="K30" s="54"/>
      <c r="L30" s="56"/>
      <c r="M30" s="39" t="str">
        <f>IF(SUM((D30-C30),(F30-E30),(H30-G30))=0,IF(I30=1,'Récap. annuel'!$C$14,"-"),SUM((D30-C30),(F30-E30),(H30-G30)))</f>
        <v>-</v>
      </c>
      <c r="N30" s="39" t="str">
        <f t="shared" si="0"/>
        <v>-</v>
      </c>
      <c r="O30" s="39" t="str">
        <f>IF(I30=1,'Récap. annuel'!$C$14,IF(Juin25!H30-Juin25!G30=0,"-",Juin25!H30-Juin25!G30))</f>
        <v>-</v>
      </c>
      <c r="P30" s="39" t="str">
        <f>IF(K30=1,'Récap. annuel'!$C$14,IF(Juin25!L30=1,'Récap. annuel'!$C$14/2,"-"))</f>
        <v>-</v>
      </c>
      <c r="Q30" s="39" t="str">
        <f>IF(OR(A30="sam.",A30="dim.",A30=""),"-",'Récap. annuel'!$C$14)</f>
        <v>-</v>
      </c>
      <c r="R30" s="39" t="str">
        <f>IF(OR(A30="sam.",A30="dim."),"-",'Récap. annuel'!$C$16)</f>
        <v>-</v>
      </c>
    </row>
    <row r="31" spans="1:18" x14ac:dyDescent="0.25">
      <c r="A31" s="98" t="s">
        <v>47</v>
      </c>
      <c r="B31" s="35">
        <v>45837</v>
      </c>
      <c r="C31" s="36"/>
      <c r="D31" s="37"/>
      <c r="E31" s="37"/>
      <c r="F31" s="37"/>
      <c r="G31" s="37"/>
      <c r="H31" s="37"/>
      <c r="I31" s="54"/>
      <c r="J31" s="55"/>
      <c r="K31" s="54"/>
      <c r="L31" s="56"/>
      <c r="M31" s="39" t="str">
        <f>IF(SUM((D31-C31),(F31-E31),(H31-G31))=0,IF(I31=1,'Récap. annuel'!$C$14,"-"),SUM((D31-C31),(F31-E31),(H31-G31)))</f>
        <v>-</v>
      </c>
      <c r="N31" s="39" t="str">
        <f t="shared" si="0"/>
        <v>-</v>
      </c>
      <c r="O31" s="39" t="str">
        <f>IF(I31=1,'Récap. annuel'!$C$14,IF(Juin25!H31-Juin25!G31=0,"-",Juin25!H31-Juin25!G31))</f>
        <v>-</v>
      </c>
      <c r="P31" s="39" t="str">
        <f>IF(K31=1,'Récap. annuel'!$C$14,IF(Juin25!L31=1,'Récap. annuel'!$C$14/2,"-"))</f>
        <v>-</v>
      </c>
      <c r="Q31" s="39" t="str">
        <f>IF(OR(A31="sam.",A31="dim.",A31=""),"-",'Récap. annuel'!$C$14)</f>
        <v>-</v>
      </c>
      <c r="R31" s="39" t="str">
        <f>IF(OR(A31="sam.",A31="dim."),"-",'Récap. annuel'!$C$16)</f>
        <v>-</v>
      </c>
    </row>
    <row r="32" spans="1:18" ht="15.75" thickBot="1" x14ac:dyDescent="0.3">
      <c r="A32" s="101" t="s">
        <v>48</v>
      </c>
      <c r="B32" s="88">
        <v>45838</v>
      </c>
      <c r="C32" s="89"/>
      <c r="D32" s="90"/>
      <c r="E32" s="90"/>
      <c r="F32" s="90"/>
      <c r="G32" s="90"/>
      <c r="H32" s="90"/>
      <c r="I32" s="91"/>
      <c r="J32" s="92"/>
      <c r="K32" s="91"/>
      <c r="L32" s="93"/>
      <c r="M32" s="369" t="str">
        <f>IF(SUM((D32-C32),(F32-E32),(H32-G32))=0,IF(I32=1,'Récap. annuel'!$C$14,"-"),SUM((D32-C32),(F32-E32),(H32-G32)))</f>
        <v>-</v>
      </c>
      <c r="N32" s="372" t="str">
        <f t="shared" si="0"/>
        <v>-</v>
      </c>
      <c r="O32" s="372" t="str">
        <f>IF(I32=1,'Récap. annuel'!$C$14,IF(Juin25!H32-Juin25!G32=0,"-",Juin25!H32-Juin25!G32))</f>
        <v>-</v>
      </c>
      <c r="P32" s="372" t="str">
        <f>IF(K32=1,'Récap. annuel'!$C$14,IF(Juin25!L32=1,'Récap. annuel'!$C$14/2,"-"))</f>
        <v>-</v>
      </c>
      <c r="Q32" s="33">
        <f>IF(OR(A32="sam.",A32="dim.",A32=""),"-",'Récap. annuel'!$C$14)</f>
        <v>0.34583333333333338</v>
      </c>
      <c r="R32" s="33">
        <f>IF(OR(A32="sam.",A32="dim."),"-",'Récap. annuel'!$C$16)</f>
        <v>0.39876700680272109</v>
      </c>
    </row>
    <row r="33" spans="11:18" ht="15.75" thickBot="1" x14ac:dyDescent="0.3">
      <c r="K33" s="423" t="s">
        <v>7</v>
      </c>
      <c r="L33" s="424"/>
      <c r="M33" s="34">
        <f t="shared" ref="M33:R33" si="1">SUM(M3:M32)</f>
        <v>0</v>
      </c>
      <c r="N33" s="34">
        <f t="shared" si="1"/>
        <v>0</v>
      </c>
      <c r="O33" s="34">
        <f t="shared" si="1"/>
        <v>0</v>
      </c>
      <c r="P33" s="34">
        <f t="shared" si="1"/>
        <v>0</v>
      </c>
      <c r="Q33" s="32">
        <f t="shared" si="1"/>
        <v>6.9166666666666652</v>
      </c>
      <c r="R33" s="32">
        <f t="shared" si="1"/>
        <v>7.9753401360544238</v>
      </c>
    </row>
    <row r="34" spans="11:18" ht="15.75" thickBot="1" x14ac:dyDescent="0.3">
      <c r="K34" s="423" t="s">
        <v>15</v>
      </c>
      <c r="L34" s="425"/>
      <c r="M34" s="11">
        <f>'Mai24'!M35-(SUM(SUM(Juin25!K3:K32),SUM(Juin25!L3:L32)/2))</f>
        <v>55</v>
      </c>
      <c r="N34" s="44"/>
      <c r="O34" s="44"/>
      <c r="P34" s="44"/>
    </row>
    <row r="35" spans="11:18" ht="15.75" thickBot="1" x14ac:dyDescent="0.3">
      <c r="K35" s="423" t="s">
        <v>14</v>
      </c>
      <c r="L35" s="425"/>
      <c r="M35" s="12">
        <f>SUM(SUMIF(G3:G32,"&lt;&gt;",O3:O32),SUMIF(I3:I32,"&lt;&gt;",O3:O32))</f>
        <v>0</v>
      </c>
      <c r="N35" s="45"/>
      <c r="O35" s="45"/>
      <c r="P35" s="45"/>
    </row>
  </sheetData>
  <protectedRanges>
    <protectedRange algorithmName="SHA-512" hashValue="2QImkUwPol4+H0cOE67zGKRncYVWhzyaLCQJq1CQY1dDOAk7opYkXWmWRH5hJT1EZO/hB2iXZ/gGW9hmCXMP6g==" saltValue="l1JW0G/Xh5gw+vzfEIzm6w==" spinCount="100000" sqref="M36:M1048576 M1:M34 Q1:Q1048576 A1:B1048576" name="mois_nonModifiable"/>
    <protectedRange algorithmName="SHA-512" hashValue="2QImkUwPol4+H0cOE67zGKRncYVWhzyaLCQJq1CQY1dDOAk7opYkXWmWRH5hJT1EZO/hB2iXZ/gGW9hmCXMP6g==" saltValue="l1JW0G/Xh5gw+vzfEIzm6w==" spinCount="100000" sqref="M35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3:L33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9D0C-6B35-4B15-A570-52BCBEDD37DE}">
  <sheetPr codeName="Feuil8"/>
  <dimension ref="A1:R37"/>
  <sheetViews>
    <sheetView showGridLines="0" zoomScaleNormal="100" workbookViewId="0">
      <selection activeCell="Q24" sqref="Q24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3" bestFit="1" customWidth="1"/>
    <col min="10" max="10" width="10.28515625" style="60" bestFit="1" customWidth="1"/>
    <col min="11" max="11" width="9.7109375" style="3" bestFit="1" customWidth="1"/>
    <col min="12" max="12" width="10.42578125" style="3" bestFit="1" customWidth="1"/>
    <col min="13" max="16" width="11.28515625" style="3" customWidth="1"/>
    <col min="17" max="17" width="11.28515625" style="4" customWidth="1"/>
    <col min="18" max="18" width="14.5703125" style="4" customWidth="1"/>
    <col min="19" max="16384" width="10.85546875" style="3"/>
  </cols>
  <sheetData>
    <row r="1" spans="1:18" ht="30.6" customHeight="1" thickBot="1" x14ac:dyDescent="0.3">
      <c r="A1" s="418" t="s">
        <v>108</v>
      </c>
      <c r="B1" s="419"/>
      <c r="C1" s="408" t="s">
        <v>1</v>
      </c>
      <c r="D1" s="409"/>
      <c r="E1" s="409"/>
      <c r="F1" s="409"/>
      <c r="G1" s="408" t="s">
        <v>13</v>
      </c>
      <c r="H1" s="409"/>
      <c r="I1" s="409"/>
      <c r="J1" s="410"/>
      <c r="K1" s="422" t="s">
        <v>80</v>
      </c>
      <c r="L1" s="422"/>
      <c r="M1" s="406" t="s">
        <v>6</v>
      </c>
      <c r="N1" s="413" t="s">
        <v>35</v>
      </c>
      <c r="O1" s="413" t="s">
        <v>32</v>
      </c>
      <c r="P1" s="413" t="s">
        <v>33</v>
      </c>
      <c r="Q1" s="411" t="s">
        <v>8</v>
      </c>
      <c r="R1" s="411" t="s">
        <v>11</v>
      </c>
    </row>
    <row r="2" spans="1:18" ht="30.75" customHeight="1" thickBot="1" x14ac:dyDescent="0.3">
      <c r="A2" s="420"/>
      <c r="B2" s="421"/>
      <c r="C2" s="8" t="s">
        <v>2</v>
      </c>
      <c r="D2" s="9" t="s">
        <v>3</v>
      </c>
      <c r="E2" s="9" t="s">
        <v>2</v>
      </c>
      <c r="F2" s="152" t="s">
        <v>3</v>
      </c>
      <c r="G2" s="8" t="s">
        <v>2</v>
      </c>
      <c r="H2" s="9" t="s">
        <v>3</v>
      </c>
      <c r="I2" s="46" t="s">
        <v>4</v>
      </c>
      <c r="J2" s="154" t="s">
        <v>12</v>
      </c>
      <c r="K2" s="153" t="s">
        <v>4</v>
      </c>
      <c r="L2" s="47" t="s">
        <v>5</v>
      </c>
      <c r="M2" s="407"/>
      <c r="N2" s="414"/>
      <c r="O2" s="414"/>
      <c r="P2" s="414"/>
      <c r="Q2" s="412"/>
      <c r="R2" s="412"/>
    </row>
    <row r="3" spans="1:18" x14ac:dyDescent="0.25">
      <c r="A3" s="99" t="s">
        <v>49</v>
      </c>
      <c r="B3" s="307">
        <v>45839</v>
      </c>
      <c r="C3" s="21"/>
      <c r="D3" s="22"/>
      <c r="E3" s="22"/>
      <c r="F3" s="22"/>
      <c r="G3" s="22"/>
      <c r="H3" s="22"/>
      <c r="I3" s="51"/>
      <c r="J3" s="52"/>
      <c r="K3" s="51"/>
      <c r="L3" s="53"/>
      <c r="M3" s="25" t="str">
        <f>IF(SUM((D3-C3),(F3-E3),(H3-G3))=0,IF(I3=1,'Récap. annuel'!$C$14,"-"),SUM((D3-C3),(F3-E3),(H3-G3)))</f>
        <v>-</v>
      </c>
      <c r="N3" s="310" t="str">
        <f>IF(SUM((D3-C3),(F3-E3))=0,"-",SUM((D3-C3),(F3-E3)))</f>
        <v>-</v>
      </c>
      <c r="O3" s="302" t="str">
        <f>IF(I3=1,'Récap. annuel'!$C$14,IF(Juil25!H3-Juil25!G3=0,"-",Juil25!H3-Juil25!G3))</f>
        <v>-</v>
      </c>
      <c r="P3" s="302" t="str">
        <f>IF(K3=1,'Récap. annuel'!$C$14,IF(Juil25!L3=1,'Récap. annuel'!$C$14/2,"-"))</f>
        <v>-</v>
      </c>
      <c r="Q3" s="30">
        <f>IF(OR(A3="sam.",A3="dim.",A3=""),"-",'Récap. annuel'!$C$14)</f>
        <v>0.34583333333333338</v>
      </c>
      <c r="R3" s="30">
        <f>IF(OR(A3="sam.",A3="dim."),"-",'Récap. annuel'!$C$16)</f>
        <v>0.39876700680272109</v>
      </c>
    </row>
    <row r="4" spans="1:18" x14ac:dyDescent="0.25">
      <c r="A4" s="316" t="s">
        <v>50</v>
      </c>
      <c r="B4" s="10">
        <v>45840</v>
      </c>
      <c r="C4" s="23"/>
      <c r="D4" s="24"/>
      <c r="E4" s="24"/>
      <c r="F4" s="24"/>
      <c r="G4" s="24"/>
      <c r="H4" s="24"/>
      <c r="I4" s="48"/>
      <c r="J4" s="49"/>
      <c r="K4" s="48"/>
      <c r="L4" s="50"/>
      <c r="M4" s="29" t="str">
        <f>IF(SUM((D4-C4),(F4-E4),(H4-G4))=0,IF(I4=1,'Récap. annuel'!$C$14,"-"),SUM((D4-C4),(F4-E4),(H4-G4)))</f>
        <v>-</v>
      </c>
      <c r="N4" s="30" t="str">
        <f t="shared" ref="N4:N33" si="0">IF(SUM((D4-C4),(F4-E4))=0,"-",SUM((D4-C4),(F4-E4)))</f>
        <v>-</v>
      </c>
      <c r="O4" s="30" t="str">
        <f>IF(I4=1,'Récap. annuel'!$C$14,IF(Juil25!H4-Juil25!G4=0,"-",Juil25!H4-Juil25!G4))</f>
        <v>-</v>
      </c>
      <c r="P4" s="30" t="str">
        <f>IF(K4=1,'Récap. annuel'!$C$14,IF(Juil25!L4=1,'Récap. annuel'!$C$14/2,"-"))</f>
        <v>-</v>
      </c>
      <c r="Q4" s="25">
        <f>IF(OR(A4="sam.",A4="dim.",A4=""),"-",'Récap. annuel'!$C$14)</f>
        <v>0.34583333333333338</v>
      </c>
      <c r="R4" s="25">
        <f>IF(OR(A4="sam.",A4="dim."),"-",'Récap. annuel'!$C$16)</f>
        <v>0.39876700680272109</v>
      </c>
    </row>
    <row r="5" spans="1:18" x14ac:dyDescent="0.25">
      <c r="A5" s="99" t="s">
        <v>51</v>
      </c>
      <c r="B5" s="307">
        <v>45841</v>
      </c>
      <c r="C5" s="21"/>
      <c r="D5" s="22"/>
      <c r="E5" s="22"/>
      <c r="F5" s="22"/>
      <c r="G5" s="22"/>
      <c r="H5" s="22"/>
      <c r="I5" s="51"/>
      <c r="J5" s="52"/>
      <c r="K5" s="51"/>
      <c r="L5" s="53"/>
      <c r="M5" s="25" t="str">
        <f>IF(SUM((D5-C5),(F5-E5),(H5-G5))=0,IF(I5=1,'Récap. annuel'!$C$14,"-"),SUM((D5-C5),(F5-E5),(H5-G5)))</f>
        <v>-</v>
      </c>
      <c r="N5" s="310" t="str">
        <f t="shared" si="0"/>
        <v>-</v>
      </c>
      <c r="O5" s="302" t="str">
        <f>IF(I5=1,'Récap. annuel'!$C$14,IF(Juil25!H5-Juil25!G5=0,"-",Juil25!H5-Juil25!G5))</f>
        <v>-</v>
      </c>
      <c r="P5" s="302" t="str">
        <f>IF(K5=1,'Récap. annuel'!$C$14,IF(Juil25!L5=1,'Récap. annuel'!$C$14/2,"-"))</f>
        <v>-</v>
      </c>
      <c r="Q5" s="30">
        <f>IF(OR(A5="sam.",A5="dim.",A5=""),"-",'Récap. annuel'!$C$14)</f>
        <v>0.34583333333333338</v>
      </c>
      <c r="R5" s="30">
        <f>IF(OR(A5="sam.",A5="dim."),"-",'Récap. annuel'!$C$16)</f>
        <v>0.39876700680272109</v>
      </c>
    </row>
    <row r="6" spans="1:18" x14ac:dyDescent="0.25">
      <c r="A6" s="316" t="s">
        <v>52</v>
      </c>
      <c r="B6" s="10">
        <v>45842</v>
      </c>
      <c r="C6" s="23"/>
      <c r="D6" s="24"/>
      <c r="E6" s="24"/>
      <c r="F6" s="24"/>
      <c r="G6" s="24"/>
      <c r="H6" s="24"/>
      <c r="I6" s="48"/>
      <c r="J6" s="49"/>
      <c r="K6" s="48"/>
      <c r="L6" s="50"/>
      <c r="M6" s="29" t="str">
        <f>IF(SUM((D6-C6),(F6-E6),(H6-G6))=0,IF(I6=1,'Récap. annuel'!$C$14,"-"),SUM((D6-C6),(F6-E6),(H6-G6)))</f>
        <v>-</v>
      </c>
      <c r="N6" s="30" t="str">
        <f t="shared" si="0"/>
        <v>-</v>
      </c>
      <c r="O6" s="30" t="str">
        <f>IF(I6=1,'Récap. annuel'!$C$14,IF(Juil25!H6-Juil25!G6=0,"-",Juil25!H6-Juil25!G6))</f>
        <v>-</v>
      </c>
      <c r="P6" s="30" t="str">
        <f>IF(K6=1,'Récap. annuel'!$C$14,IF(Juil25!L6=1,'Récap. annuel'!$C$14/2,"-"))</f>
        <v>-</v>
      </c>
      <c r="Q6" s="25">
        <f>IF(OR(A6="sam.",A6="dim.",A6=""),"-",'Récap. annuel'!$C$14)</f>
        <v>0.34583333333333338</v>
      </c>
      <c r="R6" s="25">
        <f>IF(OR(A6="sam.",A6="dim."),"-",'Récap. annuel'!$C$16)</f>
        <v>0.39876700680272109</v>
      </c>
    </row>
    <row r="7" spans="1:18" x14ac:dyDescent="0.25">
      <c r="A7" s="98" t="s">
        <v>46</v>
      </c>
      <c r="B7" s="35">
        <v>45843</v>
      </c>
      <c r="C7" s="36"/>
      <c r="D7" s="37"/>
      <c r="E7" s="37"/>
      <c r="F7" s="37"/>
      <c r="G7" s="37"/>
      <c r="H7" s="37"/>
      <c r="I7" s="54"/>
      <c r="J7" s="55"/>
      <c r="K7" s="54"/>
      <c r="L7" s="56"/>
      <c r="M7" s="39" t="str">
        <f>IF(SUM((D7-C7),(F7-E7),(H7-G7))=0,IF(I7=1,'Récap. annuel'!$C$14,"-"),SUM((D7-C7),(F7-E7),(H7-G7)))</f>
        <v>-</v>
      </c>
      <c r="N7" s="39" t="str">
        <f t="shared" si="0"/>
        <v>-</v>
      </c>
      <c r="O7" s="39" t="str">
        <f>IF(I7=1,'Récap. annuel'!$C$14,IF(Juil25!H7-Juil25!G7=0,"-",Juil25!H7-Juil25!G7))</f>
        <v>-</v>
      </c>
      <c r="P7" s="39" t="str">
        <f>IF(K7=1,'Récap. annuel'!$C$14,IF(Juil25!L7=1,'Récap. annuel'!$C$14/2,"-"))</f>
        <v>-</v>
      </c>
      <c r="Q7" s="39" t="str">
        <f>IF(OR(A7="sam.",A7="dim.",A7=""),"-",'Récap. annuel'!$C$14)</f>
        <v>-</v>
      </c>
      <c r="R7" s="39" t="str">
        <f>IF(OR(A7="sam.",A7="dim."),"-",'Récap. annuel'!$C$16)</f>
        <v>-</v>
      </c>
    </row>
    <row r="8" spans="1:18" x14ac:dyDescent="0.25">
      <c r="A8" s="98" t="s">
        <v>47</v>
      </c>
      <c r="B8" s="35">
        <v>45844</v>
      </c>
      <c r="C8" s="36"/>
      <c r="D8" s="37"/>
      <c r="E8" s="37"/>
      <c r="F8" s="37"/>
      <c r="G8" s="37"/>
      <c r="H8" s="37"/>
      <c r="I8" s="54"/>
      <c r="J8" s="55"/>
      <c r="K8" s="54"/>
      <c r="L8" s="56"/>
      <c r="M8" s="39" t="str">
        <f>IF(SUM((D8-C8),(F8-E8),(H8-G8))=0,IF(I8=1,'Récap. annuel'!$C$14,"-"),SUM((D8-C8),(F8-E8),(H8-G8)))</f>
        <v>-</v>
      </c>
      <c r="N8" s="39" t="str">
        <f t="shared" si="0"/>
        <v>-</v>
      </c>
      <c r="O8" s="39" t="str">
        <f>IF(I8=1,'Récap. annuel'!$C$14,IF(Juil25!H8-Juil25!G8=0,"-",Juil25!H8-Juil25!G8))</f>
        <v>-</v>
      </c>
      <c r="P8" s="39" t="str">
        <f>IF(K8=1,'Récap. annuel'!$C$14,IF(Juil25!L8=1,'Récap. annuel'!$C$14/2,"-"))</f>
        <v>-</v>
      </c>
      <c r="Q8" s="39" t="str">
        <f>IF(OR(A8="sam.",A8="dim.",A8=""),"-",'Récap. annuel'!$C$14)</f>
        <v>-</v>
      </c>
      <c r="R8" s="39" t="str">
        <f>IF(OR(A8="sam.",A8="dim."),"-",'Récap. annuel'!$C$16)</f>
        <v>-</v>
      </c>
    </row>
    <row r="9" spans="1:18" x14ac:dyDescent="0.25">
      <c r="A9" s="316" t="s">
        <v>48</v>
      </c>
      <c r="B9" s="316">
        <v>45845</v>
      </c>
      <c r="C9" s="155"/>
      <c r="D9" s="156"/>
      <c r="E9" s="156"/>
      <c r="F9" s="156"/>
      <c r="G9" s="156"/>
      <c r="H9" s="156"/>
      <c r="I9" s="157"/>
      <c r="J9" s="163"/>
      <c r="K9" s="157"/>
      <c r="L9" s="158"/>
      <c r="M9" s="29" t="str">
        <f>IF(SUM((D9-C9),(F9-E9),(H9-G9))=0,IF(I9=1,'Récap. annuel'!$C$14,"-"),SUM((D9-C9),(F9-E9),(H9-G9)))</f>
        <v>-</v>
      </c>
      <c r="N9" s="30" t="str">
        <f t="shared" si="0"/>
        <v>-</v>
      </c>
      <c r="O9" s="30" t="str">
        <f>IF(I9=1,'Récap. annuel'!$C$14,IF(Juil25!H9-Juil25!G9=0,"-",Juil25!H9-Juil25!G9))</f>
        <v>-</v>
      </c>
      <c r="P9" s="30" t="str">
        <f>IF(K9=1,'Récap. annuel'!$C$14,IF(Juil25!L9=1,'Récap. annuel'!$C$14/2,"-"))</f>
        <v>-</v>
      </c>
      <c r="Q9" s="25" t="s">
        <v>40</v>
      </c>
      <c r="R9" s="25" t="s">
        <v>40</v>
      </c>
    </row>
    <row r="10" spans="1:18" x14ac:dyDescent="0.25">
      <c r="A10" s="99" t="s">
        <v>49</v>
      </c>
      <c r="B10" s="307">
        <v>45846</v>
      </c>
      <c r="C10" s="278"/>
      <c r="D10" s="279"/>
      <c r="E10" s="279"/>
      <c r="F10" s="279"/>
      <c r="G10" s="279"/>
      <c r="H10" s="279"/>
      <c r="I10" s="280"/>
      <c r="J10" s="308"/>
      <c r="K10" s="280"/>
      <c r="L10" s="281"/>
      <c r="M10" s="25" t="str">
        <f>IF(SUM((D10-C10),(F10-E10),(H10-G10))=0,IF(I10=1,'Récap. annuel'!$C$14,"-"),SUM((D10-C10),(F10-E10),(H10-G10)))</f>
        <v>-</v>
      </c>
      <c r="N10" s="310" t="str">
        <f t="shared" si="0"/>
        <v>-</v>
      </c>
      <c r="O10" s="309" t="str">
        <f>IF(I10=1,'Récap. annuel'!$C$14,IF(Juil25!H10-Juil25!G10=0,"-",Juil25!H10-Juil25!G10))</f>
        <v>-</v>
      </c>
      <c r="P10" s="302" t="str">
        <f>IF(K10=1,'Récap. annuel'!$C$14,IF(Juil25!L10=1,'Récap. annuel'!$C$14/2,"-"))</f>
        <v>-</v>
      </c>
      <c r="Q10" s="30" t="s">
        <v>40</v>
      </c>
      <c r="R10" s="30" t="s">
        <v>40</v>
      </c>
    </row>
    <row r="11" spans="1:18" x14ac:dyDescent="0.25">
      <c r="A11" s="316" t="s">
        <v>50</v>
      </c>
      <c r="B11" s="316">
        <v>45847</v>
      </c>
      <c r="C11" s="155"/>
      <c r="D11" s="156"/>
      <c r="E11" s="156"/>
      <c r="F11" s="156"/>
      <c r="G11" s="156"/>
      <c r="H11" s="156"/>
      <c r="I11" s="157"/>
      <c r="J11" s="163"/>
      <c r="K11" s="157"/>
      <c r="L11" s="158"/>
      <c r="M11" s="29" t="str">
        <f>IF(SUM((D11-C11),(F11-E11),(H11-G11))=0,IF(I11=1,'Récap. annuel'!$C$14,"-"),SUM((D11-C11),(F11-E11),(H11-G11)))</f>
        <v>-</v>
      </c>
      <c r="N11" s="30" t="str">
        <f t="shared" si="0"/>
        <v>-</v>
      </c>
      <c r="O11" s="30" t="str">
        <f>IF(I11=1,'Récap. annuel'!$C$14,IF(Juil25!H11-Juil25!G11=0,"-",Juil25!H11-Juil25!G11))</f>
        <v>-</v>
      </c>
      <c r="P11" s="30" t="str">
        <f>IF(K11=1,'Récap. annuel'!$C$14,IF(Juil25!L11=1,'Récap. annuel'!$C$14/2,"-"))</f>
        <v>-</v>
      </c>
      <c r="Q11" s="25" t="s">
        <v>40</v>
      </c>
      <c r="R11" s="25" t="s">
        <v>40</v>
      </c>
    </row>
    <row r="12" spans="1:18" x14ac:dyDescent="0.25">
      <c r="A12" s="99" t="s">
        <v>51</v>
      </c>
      <c r="B12" s="307">
        <v>45848</v>
      </c>
      <c r="C12" s="278"/>
      <c r="D12" s="279"/>
      <c r="E12" s="279"/>
      <c r="F12" s="279"/>
      <c r="G12" s="279"/>
      <c r="H12" s="279"/>
      <c r="I12" s="280"/>
      <c r="J12" s="308"/>
      <c r="K12" s="280"/>
      <c r="L12" s="281"/>
      <c r="M12" s="25" t="str">
        <f>IF(SUM((D12-C12),(F12-E12),(H12-G12))=0,IF(I12=1,'Récap. annuel'!$C$14,"-"),SUM((D12-C12),(F12-E12),(H12-G12)))</f>
        <v>-</v>
      </c>
      <c r="N12" s="310" t="str">
        <f t="shared" si="0"/>
        <v>-</v>
      </c>
      <c r="O12" s="309" t="str">
        <f>IF(I12=1,'Récap. annuel'!$C$14,IF(Juil25!H12-Juil25!G12=0,"-",Juil25!H12-Juil25!G12))</f>
        <v>-</v>
      </c>
      <c r="P12" s="302" t="str">
        <f>IF(K12=1,'Récap. annuel'!$C$14,IF(Juil25!L12=1,'Récap. annuel'!$C$14/2,"-"))</f>
        <v>-</v>
      </c>
      <c r="Q12" s="30" t="s">
        <v>40</v>
      </c>
      <c r="R12" s="30" t="s">
        <v>40</v>
      </c>
    </row>
    <row r="13" spans="1:18" x14ac:dyDescent="0.25">
      <c r="A13" s="316" t="s">
        <v>52</v>
      </c>
      <c r="B13" s="316">
        <v>45849</v>
      </c>
      <c r="C13" s="155"/>
      <c r="D13" s="156"/>
      <c r="E13" s="156"/>
      <c r="F13" s="156"/>
      <c r="G13" s="156"/>
      <c r="H13" s="156"/>
      <c r="I13" s="157"/>
      <c r="J13" s="163"/>
      <c r="K13" s="157"/>
      <c r="L13" s="158"/>
      <c r="M13" s="29" t="str">
        <f>IF(SUM((D13-C13),(F13-E13),(H13-G13))=0,IF(I13=1,'Récap. annuel'!$C$14,"-"),SUM((D13-C13),(F13-E13),(H13-G13)))</f>
        <v>-</v>
      </c>
      <c r="N13" s="30" t="str">
        <f t="shared" si="0"/>
        <v>-</v>
      </c>
      <c r="O13" s="30" t="str">
        <f>IF(I13=1,'Récap. annuel'!$C$14,IF(Juil25!H13-Juil25!G13=0,"-",Juil25!H13-Juil25!G13))</f>
        <v>-</v>
      </c>
      <c r="P13" s="30" t="str">
        <f>IF(K13=1,'Récap. annuel'!$C$14,IF(Juil25!L13=1,'Récap. annuel'!$C$14/2,"-"))</f>
        <v>-</v>
      </c>
      <c r="Q13" s="25" t="s">
        <v>40</v>
      </c>
      <c r="R13" s="25" t="s">
        <v>40</v>
      </c>
    </row>
    <row r="14" spans="1:18" x14ac:dyDescent="0.25">
      <c r="A14" s="98" t="s">
        <v>46</v>
      </c>
      <c r="B14" s="35">
        <v>45850</v>
      </c>
      <c r="C14" s="36"/>
      <c r="D14" s="37"/>
      <c r="E14" s="37"/>
      <c r="F14" s="37"/>
      <c r="G14" s="37"/>
      <c r="H14" s="37"/>
      <c r="I14" s="54"/>
      <c r="J14" s="55"/>
      <c r="K14" s="54"/>
      <c r="L14" s="56"/>
      <c r="M14" s="39" t="str">
        <f>IF(SUM((D14-C14),(F14-E14),(H14-G14))=0,IF(I14=1,'Récap. annuel'!$C$14,"-"),SUM((D14-C14),(F14-E14),(H14-G14)))</f>
        <v>-</v>
      </c>
      <c r="N14" s="39" t="str">
        <f t="shared" si="0"/>
        <v>-</v>
      </c>
      <c r="O14" s="39" t="str">
        <f>IF(I14=1,'Récap. annuel'!$C$14,IF(Juil25!H14-Juil25!G14=0,"-",Juil25!H14-Juil25!G14))</f>
        <v>-</v>
      </c>
      <c r="P14" s="39" t="str">
        <f>IF(K14=1,'Récap. annuel'!$C$14,IF(Juil25!L14=1,'Récap. annuel'!$C$14/2,"-"))</f>
        <v>-</v>
      </c>
      <c r="Q14" s="39" t="s">
        <v>40</v>
      </c>
      <c r="R14" s="39" t="s">
        <v>40</v>
      </c>
    </row>
    <row r="15" spans="1:18" x14ac:dyDescent="0.25">
      <c r="A15" s="98" t="s">
        <v>47</v>
      </c>
      <c r="B15" s="35">
        <v>45851</v>
      </c>
      <c r="C15" s="36"/>
      <c r="D15" s="37"/>
      <c r="E15" s="37"/>
      <c r="F15" s="37"/>
      <c r="G15" s="37"/>
      <c r="H15" s="37"/>
      <c r="I15" s="54"/>
      <c r="J15" s="55"/>
      <c r="K15" s="54"/>
      <c r="L15" s="56"/>
      <c r="M15" s="39" t="str">
        <f>IF(SUM((D15-C15),(F15-E15),(H15-G15))=0,IF(I15=1,'Récap. annuel'!$C$14,"-"),SUM((D15-C15),(F15-E15),(H15-G15)))</f>
        <v>-</v>
      </c>
      <c r="N15" s="39" t="str">
        <f t="shared" si="0"/>
        <v>-</v>
      </c>
      <c r="O15" s="39" t="str">
        <f>IF(I15=1,'Récap. annuel'!$C$14,IF(Juil25!H15-Juil25!G15=0,"-",Juil25!H15-Juil25!G15))</f>
        <v>-</v>
      </c>
      <c r="P15" s="39" t="str">
        <f>IF(K15=1,'Récap. annuel'!$C$14,IF(Juil25!L15=1,'Récap. annuel'!$C$14/2,"-"))</f>
        <v>-</v>
      </c>
      <c r="Q15" s="39" t="s">
        <v>40</v>
      </c>
      <c r="R15" s="39" t="s">
        <v>40</v>
      </c>
    </row>
    <row r="16" spans="1:18" x14ac:dyDescent="0.25">
      <c r="A16" s="316" t="s">
        <v>48</v>
      </c>
      <c r="B16" s="316">
        <v>45852</v>
      </c>
      <c r="C16" s="155"/>
      <c r="D16" s="156"/>
      <c r="E16" s="156"/>
      <c r="F16" s="156"/>
      <c r="G16" s="156"/>
      <c r="H16" s="156"/>
      <c r="I16" s="157"/>
      <c r="J16" s="163"/>
      <c r="K16" s="157"/>
      <c r="L16" s="158"/>
      <c r="M16" s="29" t="str">
        <f>IF(SUM((D16-C16),(F16-E16),(H16-G16))=0,IF(I16=1,'Récap. annuel'!$C$14,"-"),SUM((D16-C16),(F16-E16),(H16-G16)))</f>
        <v>-</v>
      </c>
      <c r="N16" s="30" t="str">
        <f t="shared" si="0"/>
        <v>-</v>
      </c>
      <c r="O16" s="30" t="str">
        <f>IF(I16=1,'Récap. annuel'!$C$14,IF(Juil25!H16-Juil25!G16=0,"-",Juil25!H16-Juil25!G16))</f>
        <v>-</v>
      </c>
      <c r="P16" s="30" t="str">
        <f>IF(K16=1,'Récap. annuel'!$C$14,IF(Juil25!L16=1,'Récap. annuel'!$C$14/2,"-"))</f>
        <v>-</v>
      </c>
      <c r="Q16" s="25" t="s">
        <v>40</v>
      </c>
      <c r="R16" s="25" t="s">
        <v>40</v>
      </c>
    </row>
    <row r="17" spans="1:18" x14ac:dyDescent="0.25">
      <c r="A17" s="99" t="s">
        <v>49</v>
      </c>
      <c r="B17" s="307">
        <v>45853</v>
      </c>
      <c r="C17" s="278"/>
      <c r="D17" s="279"/>
      <c r="E17" s="279"/>
      <c r="F17" s="279"/>
      <c r="G17" s="279"/>
      <c r="H17" s="279"/>
      <c r="I17" s="280"/>
      <c r="J17" s="308"/>
      <c r="K17" s="280"/>
      <c r="L17" s="281"/>
      <c r="M17" s="25" t="str">
        <f>IF(SUM((D17-C17),(F17-E17),(H17-G17))=0,IF(I17=1,'Récap. annuel'!$C$14,"-"),SUM((D17-C17),(F17-E17),(H17-G17)))</f>
        <v>-</v>
      </c>
      <c r="N17" s="310" t="str">
        <f t="shared" si="0"/>
        <v>-</v>
      </c>
      <c r="O17" s="309" t="str">
        <f>IF(I17=1,'Récap. annuel'!$C$14,IF(Juil25!H17-Juil25!G17=0,"-",Juil25!H17-Juil25!G17))</f>
        <v>-</v>
      </c>
      <c r="P17" s="302" t="str">
        <f>IF(K17=1,'Récap. annuel'!$C$14,IF(Juil25!L17=1,'Récap. annuel'!$C$14/2,"-"))</f>
        <v>-</v>
      </c>
      <c r="Q17" s="30" t="s">
        <v>40</v>
      </c>
      <c r="R17" s="30" t="s">
        <v>40</v>
      </c>
    </row>
    <row r="18" spans="1:18" x14ac:dyDescent="0.25">
      <c r="A18" s="316" t="s">
        <v>50</v>
      </c>
      <c r="B18" s="316">
        <v>45854</v>
      </c>
      <c r="C18" s="155"/>
      <c r="D18" s="156"/>
      <c r="E18" s="156"/>
      <c r="F18" s="156"/>
      <c r="G18" s="156"/>
      <c r="H18" s="156"/>
      <c r="I18" s="157"/>
      <c r="J18" s="163"/>
      <c r="K18" s="157"/>
      <c r="L18" s="158"/>
      <c r="M18" s="29" t="str">
        <f>IF(SUM((D18-C18),(F18-E18),(H18-G18))=0,IF(I18=1,'Récap. annuel'!$C$14,"-"),SUM((D18-C18),(F18-E18),(H18-G18)))</f>
        <v>-</v>
      </c>
      <c r="N18" s="30" t="str">
        <f t="shared" si="0"/>
        <v>-</v>
      </c>
      <c r="O18" s="30" t="str">
        <f>IF(I18=1,'Récap. annuel'!$C$14,IF(Juil25!H18-Juil25!G18=0,"-",Juil25!H18-Juil25!G18))</f>
        <v>-</v>
      </c>
      <c r="P18" s="30" t="str">
        <f>IF(K18=1,'Récap. annuel'!$C$14,IF(Juil25!L18=1,'Récap. annuel'!$C$14/2,"-"))</f>
        <v>-</v>
      </c>
      <c r="Q18" s="25" t="s">
        <v>40</v>
      </c>
      <c r="R18" s="25" t="s">
        <v>40</v>
      </c>
    </row>
    <row r="19" spans="1:18" x14ac:dyDescent="0.25">
      <c r="A19" s="99" t="s">
        <v>51</v>
      </c>
      <c r="B19" s="307">
        <v>45855</v>
      </c>
      <c r="C19" s="278"/>
      <c r="D19" s="279"/>
      <c r="E19" s="279"/>
      <c r="F19" s="279"/>
      <c r="G19" s="279"/>
      <c r="H19" s="279"/>
      <c r="I19" s="280"/>
      <c r="J19" s="308"/>
      <c r="K19" s="280"/>
      <c r="L19" s="281"/>
      <c r="M19" s="25" t="str">
        <f>IF(SUM((D19-C19),(F19-E19),(H19-G19))=0,IF(I19=1,'Récap. annuel'!$C$14,"-"),SUM((D19-C19),(F19-E19),(H19-G19)))</f>
        <v>-</v>
      </c>
      <c r="N19" s="310" t="str">
        <f t="shared" si="0"/>
        <v>-</v>
      </c>
      <c r="O19" s="309" t="str">
        <f>IF(I19=1,'Récap. annuel'!$C$14,IF(Juil25!H19-Juil25!G19=0,"-",Juil25!H19-Juil25!G19))</f>
        <v>-</v>
      </c>
      <c r="P19" s="302" t="str">
        <f>IF(K19=1,'Récap. annuel'!$C$14,IF(Juil25!L19=1,'Récap. annuel'!$C$14/2,"-"))</f>
        <v>-</v>
      </c>
      <c r="Q19" s="30" t="s">
        <v>40</v>
      </c>
      <c r="R19" s="30" t="s">
        <v>40</v>
      </c>
    </row>
    <row r="20" spans="1:18" x14ac:dyDescent="0.25">
      <c r="A20" s="316" t="s">
        <v>52</v>
      </c>
      <c r="B20" s="316">
        <v>45856</v>
      </c>
      <c r="C20" s="155"/>
      <c r="D20" s="156"/>
      <c r="E20" s="156"/>
      <c r="F20" s="156"/>
      <c r="G20" s="156"/>
      <c r="H20" s="156"/>
      <c r="I20" s="157"/>
      <c r="J20" s="163"/>
      <c r="K20" s="157"/>
      <c r="L20" s="158"/>
      <c r="M20" s="29" t="str">
        <f>IF(SUM((D20-C20),(F20-E20),(H20-G20))=0,IF(I20=1,'Récap. annuel'!$C$14,"-"),SUM((D20-C20),(F20-E20),(H20-G20)))</f>
        <v>-</v>
      </c>
      <c r="N20" s="30" t="str">
        <f t="shared" si="0"/>
        <v>-</v>
      </c>
      <c r="O20" s="30" t="str">
        <f>IF(I20=1,'Récap. annuel'!$C$14,IF(Juil25!H20-Juil25!G20=0,"-",Juil25!H20-Juil25!G20))</f>
        <v>-</v>
      </c>
      <c r="P20" s="30" t="str">
        <f>IF(K20=1,'Récap. annuel'!$C$14,IF(Juil25!L20=1,'Récap. annuel'!$C$14/2,"-"))</f>
        <v>-</v>
      </c>
      <c r="Q20" s="25" t="s">
        <v>40</v>
      </c>
      <c r="R20" s="25" t="s">
        <v>40</v>
      </c>
    </row>
    <row r="21" spans="1:18" x14ac:dyDescent="0.25">
      <c r="A21" s="98" t="s">
        <v>46</v>
      </c>
      <c r="B21" s="35">
        <v>45857</v>
      </c>
      <c r="C21" s="36"/>
      <c r="D21" s="37"/>
      <c r="E21" s="37"/>
      <c r="F21" s="37"/>
      <c r="G21" s="37"/>
      <c r="H21" s="37"/>
      <c r="I21" s="54"/>
      <c r="J21" s="55"/>
      <c r="K21" s="54"/>
      <c r="L21" s="56"/>
      <c r="M21" s="39" t="str">
        <f>IF(SUM((D21-C21),(F21-E21),(H21-G21))=0,IF(I21=1,'Récap. annuel'!$C$14,"-"),SUM((D21-C21),(F21-E21),(H21-G21)))</f>
        <v>-</v>
      </c>
      <c r="N21" s="39" t="str">
        <f t="shared" si="0"/>
        <v>-</v>
      </c>
      <c r="O21" s="39" t="str">
        <f>IF(I21=1,'Récap. annuel'!$C$14,IF(Juil25!H21-Juil25!G21=0,"-",Juil25!H21-Juil25!G21))</f>
        <v>-</v>
      </c>
      <c r="P21" s="39" t="str">
        <f>IF(K21=1,'Récap. annuel'!$C$14,IF(Juil25!L21=1,'Récap. annuel'!$C$14/2,"-"))</f>
        <v>-</v>
      </c>
      <c r="Q21" s="39" t="s">
        <v>40</v>
      </c>
      <c r="R21" s="39" t="s">
        <v>40</v>
      </c>
    </row>
    <row r="22" spans="1:18" x14ac:dyDescent="0.25">
      <c r="A22" s="98" t="s">
        <v>47</v>
      </c>
      <c r="B22" s="35">
        <v>45858</v>
      </c>
      <c r="C22" s="36"/>
      <c r="D22" s="37"/>
      <c r="E22" s="37"/>
      <c r="F22" s="37"/>
      <c r="G22" s="37"/>
      <c r="H22" s="37"/>
      <c r="I22" s="54"/>
      <c r="J22" s="55"/>
      <c r="K22" s="54"/>
      <c r="L22" s="56"/>
      <c r="M22" s="39" t="str">
        <f>IF(SUM((D22-C22),(F22-E22),(H22-G22))=0,IF(I22=1,'Récap. annuel'!$C$14,"-"),SUM((D22-C22),(F22-E22),(H22-G22)))</f>
        <v>-</v>
      </c>
      <c r="N22" s="39" t="str">
        <f t="shared" si="0"/>
        <v>-</v>
      </c>
      <c r="O22" s="39" t="str">
        <f>IF(I22=1,'Récap. annuel'!$C$14,IF(Juil25!H22-Juil25!G22=0,"-",Juil25!H22-Juil25!G22))</f>
        <v>-</v>
      </c>
      <c r="P22" s="39" t="str">
        <f>IF(K22=1,'Récap. annuel'!$C$14,IF(Juil25!L22=1,'Récap. annuel'!$C$14/2,"-"))</f>
        <v>-</v>
      </c>
      <c r="Q22" s="39" t="str">
        <f>IF(OR(A22="sam.",A22="dim.",A22=""),"-",'Récap. annuel'!$C$14)</f>
        <v>-</v>
      </c>
      <c r="R22" s="39" t="s">
        <v>40</v>
      </c>
    </row>
    <row r="23" spans="1:18" x14ac:dyDescent="0.25">
      <c r="A23" s="316" t="s">
        <v>48</v>
      </c>
      <c r="B23" s="316">
        <v>45859</v>
      </c>
      <c r="C23" s="155"/>
      <c r="D23" s="156"/>
      <c r="E23" s="156"/>
      <c r="F23" s="156"/>
      <c r="G23" s="156"/>
      <c r="H23" s="156"/>
      <c r="I23" s="157"/>
      <c r="J23" s="163"/>
      <c r="K23" s="157"/>
      <c r="L23" s="158"/>
      <c r="M23" s="29" t="str">
        <f>IF(SUM((D23-C23),(F23-E23),(H23-G23))=0,IF(I23=1,'Récap. annuel'!$C$14,"-"),SUM((D23-C23),(F23-E23),(H23-G23)))</f>
        <v>-</v>
      </c>
      <c r="N23" s="30" t="str">
        <f t="shared" si="0"/>
        <v>-</v>
      </c>
      <c r="O23" s="30" t="str">
        <f>IF(I23=1,'Récap. annuel'!$C$14,IF(Juil25!H23-Juil25!G23=0,"-",Juil25!H23-Juil25!G23))</f>
        <v>-</v>
      </c>
      <c r="P23" s="30" t="str">
        <f>IF(K23=1,'Récap. annuel'!$C$14,IF(Juil25!L23=1,'Récap. annuel'!$C$14/2,"-"))</f>
        <v>-</v>
      </c>
      <c r="Q23" s="25" t="s">
        <v>40</v>
      </c>
      <c r="R23" s="25" t="s">
        <v>40</v>
      </c>
    </row>
    <row r="24" spans="1:18" x14ac:dyDescent="0.25">
      <c r="A24" s="99" t="s">
        <v>49</v>
      </c>
      <c r="B24" s="307">
        <v>45860</v>
      </c>
      <c r="C24" s="278"/>
      <c r="D24" s="279"/>
      <c r="E24" s="279"/>
      <c r="F24" s="279"/>
      <c r="G24" s="279"/>
      <c r="H24" s="279"/>
      <c r="I24" s="280"/>
      <c r="J24" s="308"/>
      <c r="K24" s="280"/>
      <c r="L24" s="281"/>
      <c r="M24" s="25" t="str">
        <f>IF(SUM((D24-C24),(F24-E24),(H24-G24))=0,IF(I24=1,'Récap. annuel'!$C$14,"-"),SUM((D24-C24),(F24-E24),(H24-G24)))</f>
        <v>-</v>
      </c>
      <c r="N24" s="310" t="str">
        <f t="shared" si="0"/>
        <v>-</v>
      </c>
      <c r="O24" s="309" t="str">
        <f>IF(I24=1,'Récap. annuel'!$C$14,IF(Juil25!H24-Juil25!G24=0,"-",Juil25!H24-Juil25!G24))</f>
        <v>-</v>
      </c>
      <c r="P24" s="302" t="str">
        <f>IF(K24=1,'Récap. annuel'!$C$14,IF(Juil25!L24=1,'Récap. annuel'!$C$14/2,"-"))</f>
        <v>-</v>
      </c>
      <c r="Q24" s="30">
        <f>IF(OR(A24="sam.",A24="dim.",A24=""),"-",'Récap. annuel'!$C$14)</f>
        <v>0.34583333333333338</v>
      </c>
      <c r="R24" s="30" t="s">
        <v>40</v>
      </c>
    </row>
    <row r="25" spans="1:18" x14ac:dyDescent="0.25">
      <c r="A25" s="316" t="s">
        <v>50</v>
      </c>
      <c r="B25" s="316">
        <v>45861</v>
      </c>
      <c r="C25" s="155"/>
      <c r="D25" s="156"/>
      <c r="E25" s="156"/>
      <c r="F25" s="156"/>
      <c r="G25" s="156"/>
      <c r="H25" s="156"/>
      <c r="I25" s="157"/>
      <c r="J25" s="163"/>
      <c r="K25" s="157"/>
      <c r="L25" s="158"/>
      <c r="M25" s="29" t="str">
        <f>IF(SUM((D25-C25),(F25-E25),(H25-G25))=0,IF(I25=1,'Récap. annuel'!$C$14,"-"),SUM((D25-C25),(F25-E25),(H25-G25)))</f>
        <v>-</v>
      </c>
      <c r="N25" s="30" t="str">
        <f t="shared" si="0"/>
        <v>-</v>
      </c>
      <c r="O25" s="30" t="str">
        <f>IF(I25=1,'Récap. annuel'!$C$14,IF(Juil25!H25-Juil25!G25=0,"-",Juil25!H25-Juil25!G25))</f>
        <v>-</v>
      </c>
      <c r="P25" s="30" t="str">
        <f>IF(K25=1,'Récap. annuel'!$C$14,IF(Juil25!L25=1,'Récap. annuel'!$C$14/2,"-"))</f>
        <v>-</v>
      </c>
      <c r="Q25" s="25">
        <f>IF(OR(A25="sam.",A25="dim.",A25=""),"-",'Récap. annuel'!$C$14)</f>
        <v>0.34583333333333338</v>
      </c>
      <c r="R25" s="25" t="s">
        <v>40</v>
      </c>
    </row>
    <row r="26" spans="1:18" x14ac:dyDescent="0.25">
      <c r="A26" s="99" t="s">
        <v>51</v>
      </c>
      <c r="B26" s="307">
        <v>45862</v>
      </c>
      <c r="C26" s="278"/>
      <c r="D26" s="279"/>
      <c r="E26" s="279"/>
      <c r="F26" s="279"/>
      <c r="G26" s="279"/>
      <c r="H26" s="279"/>
      <c r="I26" s="280"/>
      <c r="J26" s="308"/>
      <c r="K26" s="280"/>
      <c r="L26" s="281"/>
      <c r="M26" s="25" t="str">
        <f>IF(SUM((D26-C26),(F26-E26),(H26-G26))=0,IF(I26=1,'Récap. annuel'!$C$14,"-"),SUM((D26-C26),(F26-E26),(H26-G26)))</f>
        <v>-</v>
      </c>
      <c r="N26" s="310" t="str">
        <f t="shared" si="0"/>
        <v>-</v>
      </c>
      <c r="O26" s="309" t="str">
        <f>IF(I26=1,'Récap. annuel'!$C$14,IF(Juil25!H26-Juil25!G26=0,"-",Juil25!H26-Juil25!G26))</f>
        <v>-</v>
      </c>
      <c r="P26" s="302" t="str">
        <f>IF(K26=1,'Récap. annuel'!$C$14,IF(Juil25!L26=1,'Récap. annuel'!$C$14/2,"-"))</f>
        <v>-</v>
      </c>
      <c r="Q26" s="30">
        <f>IF(OR(A26="sam.",A26="dim.",A26=""),"-",'Récap. annuel'!$C$14)</f>
        <v>0.34583333333333338</v>
      </c>
      <c r="R26" s="30" t="s">
        <v>40</v>
      </c>
    </row>
    <row r="27" spans="1:18" x14ac:dyDescent="0.25">
      <c r="A27" s="316" t="s">
        <v>52</v>
      </c>
      <c r="B27" s="316">
        <v>45863</v>
      </c>
      <c r="C27" s="155"/>
      <c r="D27" s="156"/>
      <c r="E27" s="156"/>
      <c r="F27" s="156"/>
      <c r="G27" s="156"/>
      <c r="H27" s="156"/>
      <c r="I27" s="157"/>
      <c r="J27" s="163"/>
      <c r="K27" s="157"/>
      <c r="L27" s="158"/>
      <c r="M27" s="29" t="str">
        <f>IF(SUM((D27-C27),(F27-E27),(H27-G27))=0,IF(I27=1,'Récap. annuel'!$C$14,"-"),SUM((D27-C27),(F27-E27),(H27-G27)))</f>
        <v>-</v>
      </c>
      <c r="N27" s="30" t="str">
        <f t="shared" si="0"/>
        <v>-</v>
      </c>
      <c r="O27" s="30" t="str">
        <f>IF(I27=1,'Récap. annuel'!$C$14,IF(Juil25!H27-Juil25!G27=0,"-",Juil25!H27-Juil25!G27))</f>
        <v>-</v>
      </c>
      <c r="P27" s="30" t="str">
        <f>IF(K27=1,'Récap. annuel'!$C$14,IF(Juil25!L27=1,'Récap. annuel'!$C$14/2,"-"))</f>
        <v>-</v>
      </c>
      <c r="Q27" s="25">
        <f>IF(OR(A27="sam.",A27="dim.",A27=""),"-",'Récap. annuel'!$C$14)</f>
        <v>0.34583333333333338</v>
      </c>
      <c r="R27" s="25" t="s">
        <v>40</v>
      </c>
    </row>
    <row r="28" spans="1:18" x14ac:dyDescent="0.25">
      <c r="A28" s="98" t="s">
        <v>46</v>
      </c>
      <c r="B28" s="35">
        <v>45864</v>
      </c>
      <c r="C28" s="36"/>
      <c r="D28" s="37"/>
      <c r="E28" s="37"/>
      <c r="F28" s="37"/>
      <c r="G28" s="37"/>
      <c r="H28" s="37"/>
      <c r="I28" s="54"/>
      <c r="J28" s="55"/>
      <c r="K28" s="54"/>
      <c r="L28" s="56"/>
      <c r="M28" s="39" t="str">
        <f>IF(SUM((D28-C28),(F28-E28),(H28-G28))=0,IF(I28=1,'Récap. annuel'!$C$14,"-"),SUM((D28-C28),(F28-E28),(H28-G28)))</f>
        <v>-</v>
      </c>
      <c r="N28" s="39" t="str">
        <f t="shared" si="0"/>
        <v>-</v>
      </c>
      <c r="O28" s="39" t="str">
        <f>IF(I28=1,'Récap. annuel'!$C$14,IF(Juil25!H28-Juil25!G28=0,"-",Juil25!H28-Juil25!G28))</f>
        <v>-</v>
      </c>
      <c r="P28" s="39" t="str">
        <f>IF(K28=1,'Récap. annuel'!$C$14,IF(Juil25!L28=1,'Récap. annuel'!$C$14/2,"-"))</f>
        <v>-</v>
      </c>
      <c r="Q28" s="39" t="str">
        <f>IF(OR(A28="sam.",A28="dim.",A28=""),"-",'Récap. annuel'!$C$14)</f>
        <v>-</v>
      </c>
      <c r="R28" s="39" t="s">
        <v>40</v>
      </c>
    </row>
    <row r="29" spans="1:18" x14ac:dyDescent="0.25">
      <c r="A29" s="98" t="s">
        <v>47</v>
      </c>
      <c r="B29" s="35">
        <v>45865</v>
      </c>
      <c r="C29" s="36"/>
      <c r="D29" s="37"/>
      <c r="E29" s="37"/>
      <c r="F29" s="37"/>
      <c r="G29" s="37"/>
      <c r="H29" s="37"/>
      <c r="I29" s="54"/>
      <c r="J29" s="55"/>
      <c r="K29" s="54"/>
      <c r="L29" s="56"/>
      <c r="M29" s="39" t="str">
        <f>IF(SUM((D29-C29),(F29-E29),(H29-G29))=0,IF(I29=1,'Récap. annuel'!$C$14,"-"),SUM((D29-C29),(F29-E29),(H29-G29)))</f>
        <v>-</v>
      </c>
      <c r="N29" s="39" t="str">
        <f t="shared" si="0"/>
        <v>-</v>
      </c>
      <c r="O29" s="39" t="str">
        <f>IF(I29=1,'Récap. annuel'!$C$14,IF(Juil25!H29-Juil25!G29=0,"-",Juil25!H29-Juil25!G29))</f>
        <v>-</v>
      </c>
      <c r="P29" s="39" t="str">
        <f>IF(K29=1,'Récap. annuel'!$C$14,IF(Juil25!L29=1,'Récap. annuel'!$C$14/2,"-"))</f>
        <v>-</v>
      </c>
      <c r="Q29" s="39" t="str">
        <f>IF(OR(A29="sam.",A29="dim.",A29=""),"-",'Récap. annuel'!$C$14)</f>
        <v>-</v>
      </c>
      <c r="R29" s="39" t="s">
        <v>40</v>
      </c>
    </row>
    <row r="30" spans="1:18" x14ac:dyDescent="0.25">
      <c r="A30" s="316" t="s">
        <v>48</v>
      </c>
      <c r="B30" s="316">
        <v>45866</v>
      </c>
      <c r="C30" s="155"/>
      <c r="D30" s="156"/>
      <c r="E30" s="156"/>
      <c r="F30" s="156"/>
      <c r="G30" s="156"/>
      <c r="H30" s="156"/>
      <c r="I30" s="157"/>
      <c r="J30" s="163"/>
      <c r="K30" s="157"/>
      <c r="L30" s="158"/>
      <c r="M30" s="29" t="str">
        <f>IF(SUM((D30-C30),(F30-E30),(H30-G30))=0,IF(I30=1,'Récap. annuel'!$C$14,"-"),SUM((D30-C30),(F30-E30),(H30-G30)))</f>
        <v>-</v>
      </c>
      <c r="N30" s="30" t="str">
        <f t="shared" si="0"/>
        <v>-</v>
      </c>
      <c r="O30" s="30" t="str">
        <f>IF(I30=1,'Récap. annuel'!$C$14,IF(Juil25!H30-Juil25!G30=0,"-",Juil25!H30-Juil25!G30))</f>
        <v>-</v>
      </c>
      <c r="P30" s="30" t="str">
        <f>IF(K30=1,'Récap. annuel'!$C$14,IF(Juil25!L30=1,'Récap. annuel'!$C$14/2,"-"))</f>
        <v>-</v>
      </c>
      <c r="Q30" s="25">
        <f>IF(OR(A30="sam.",A30="dim.",A30=""),"-",'Récap. annuel'!$C$14)</f>
        <v>0.34583333333333338</v>
      </c>
      <c r="R30" s="25" t="s">
        <v>40</v>
      </c>
    </row>
    <row r="31" spans="1:18" x14ac:dyDescent="0.25">
      <c r="A31" s="99" t="s">
        <v>49</v>
      </c>
      <c r="B31" s="307">
        <v>45867</v>
      </c>
      <c r="C31" s="278"/>
      <c r="D31" s="279"/>
      <c r="E31" s="279"/>
      <c r="F31" s="279"/>
      <c r="G31" s="279"/>
      <c r="H31" s="279"/>
      <c r="I31" s="280"/>
      <c r="J31" s="308"/>
      <c r="K31" s="280"/>
      <c r="L31" s="281"/>
      <c r="M31" s="25" t="str">
        <f>IF(SUM((D31-C31),(F31-E31),(H31-G31))=0,IF(I31=1,'Récap. annuel'!$C$14,"-"),SUM((D31-C31),(F31-E31),(H31-G31)))</f>
        <v>-</v>
      </c>
      <c r="N31" s="310" t="str">
        <f t="shared" si="0"/>
        <v>-</v>
      </c>
      <c r="O31" s="309" t="str">
        <f>IF(I31=1,'Récap. annuel'!$C$14,IF(Juil25!H31-Juil25!G31=0,"-",Juil25!H31-Juil25!G31))</f>
        <v>-</v>
      </c>
      <c r="P31" s="302" t="str">
        <f>IF(K31=1,'Récap. annuel'!$C$14,IF(Juil25!L31=1,'Récap. annuel'!$C$14/2,"-"))</f>
        <v>-</v>
      </c>
      <c r="Q31" s="30">
        <f>IF(OR(A31="sam.",A31="dim.",A31=""),"-",'Récap. annuel'!$C$14)</f>
        <v>0.34583333333333338</v>
      </c>
      <c r="R31" s="30" t="s">
        <v>40</v>
      </c>
    </row>
    <row r="32" spans="1:18" x14ac:dyDescent="0.25">
      <c r="A32" s="316" t="s">
        <v>50</v>
      </c>
      <c r="B32" s="316">
        <v>45868</v>
      </c>
      <c r="C32" s="155"/>
      <c r="D32" s="156"/>
      <c r="E32" s="156"/>
      <c r="F32" s="156"/>
      <c r="G32" s="156"/>
      <c r="H32" s="156"/>
      <c r="I32" s="157"/>
      <c r="J32" s="163"/>
      <c r="K32" s="157"/>
      <c r="L32" s="158"/>
      <c r="M32" s="29" t="str">
        <f>IF(SUM((D32-C32),(F32-E32),(H32-G32))=0,IF(I32=1,'Récap. annuel'!$C$14,"-"),SUM((D32-C32),(F32-E32),(H32-G32)))</f>
        <v>-</v>
      </c>
      <c r="N32" s="30" t="str">
        <f t="shared" si="0"/>
        <v>-</v>
      </c>
      <c r="O32" s="30" t="str">
        <f>IF(I32=1,'Récap. annuel'!$C$14,IF(Juil25!H32-Juil25!G32=0,"-",Juil25!H32-Juil25!G32))</f>
        <v>-</v>
      </c>
      <c r="P32" s="30" t="str">
        <f>IF(K32=1,'Récap. annuel'!$C$14,IF(Juil25!L32=1,'Récap. annuel'!$C$14/2,"-"))</f>
        <v>-</v>
      </c>
      <c r="Q32" s="25">
        <f>IF(OR(A32="sam.",A32="dim.",A32=""),"-",'Récap. annuel'!$C$14)</f>
        <v>0.34583333333333338</v>
      </c>
      <c r="R32" s="395" t="s">
        <v>40</v>
      </c>
    </row>
    <row r="33" spans="1:18" ht="15.75" thickBot="1" x14ac:dyDescent="0.3">
      <c r="A33" s="164" t="s">
        <v>51</v>
      </c>
      <c r="B33" s="390">
        <v>45869</v>
      </c>
      <c r="C33" s="391"/>
      <c r="D33" s="344"/>
      <c r="E33" s="344"/>
      <c r="F33" s="344"/>
      <c r="G33" s="344"/>
      <c r="H33" s="344"/>
      <c r="I33" s="345"/>
      <c r="J33" s="346"/>
      <c r="K33" s="345"/>
      <c r="L33" s="347"/>
      <c r="M33" s="33" t="str">
        <f>IF(SUM((D33-C33),(F33-E33),(H33-G33))=0,IF(I33=1,'Récap. annuel'!$C$14,"-"),SUM((D33-C33),(F33-E33),(H33-G33)))</f>
        <v>-</v>
      </c>
      <c r="N33" s="392" t="str">
        <f t="shared" si="0"/>
        <v>-</v>
      </c>
      <c r="O33" s="393" t="str">
        <f>IF(I33=1,'Récap. annuel'!$C$14,IF(Juil25!H33-Juil25!G33=0,"-",Juil25!H33-Juil25!G33))</f>
        <v>-</v>
      </c>
      <c r="P33" s="348" t="str">
        <f>IF(K33=1,'Récap. annuel'!$C$14,IF(Juil25!L33=1,'Récap. annuel'!$C$14/2,"-"))</f>
        <v>-</v>
      </c>
      <c r="Q33" s="394">
        <f>IF(OR(A33="sam.",A33="dim.",A33=""),"-",'Récap. annuel'!$C$14)</f>
        <v>0.34583333333333338</v>
      </c>
      <c r="R33" s="394" t="s">
        <v>40</v>
      </c>
    </row>
    <row r="34" spans="1:18" ht="15.75" thickBot="1" x14ac:dyDescent="0.3">
      <c r="A34" s="2"/>
      <c r="K34" s="423" t="s">
        <v>7</v>
      </c>
      <c r="L34" s="424"/>
      <c r="M34" s="34">
        <f t="shared" ref="M34:R34" si="1">SUM(M3:M33)</f>
        <v>0</v>
      </c>
      <c r="N34" s="34">
        <f t="shared" si="1"/>
        <v>0</v>
      </c>
      <c r="O34" s="34">
        <f t="shared" si="1"/>
        <v>0</v>
      </c>
      <c r="P34" s="34">
        <f t="shared" si="1"/>
        <v>0</v>
      </c>
      <c r="Q34" s="32">
        <f t="shared" si="1"/>
        <v>4.1499999999999995</v>
      </c>
      <c r="R34" s="32">
        <f t="shared" si="1"/>
        <v>1.5950680272108844</v>
      </c>
    </row>
    <row r="35" spans="1:18" ht="15.75" thickBot="1" x14ac:dyDescent="0.3">
      <c r="A35" s="2"/>
      <c r="K35" s="423" t="s">
        <v>15</v>
      </c>
      <c r="L35" s="425"/>
      <c r="M35" s="11">
        <f>Juin25!M34-(SUM(SUM(Juil25!K3:K33),SUM(Juil25!L3:L33)/2))</f>
        <v>55</v>
      </c>
      <c r="N35" s="4"/>
      <c r="O35" s="4"/>
      <c r="P35" s="4"/>
    </row>
    <row r="36" spans="1:18" ht="15.75" thickBot="1" x14ac:dyDescent="0.3">
      <c r="A36" s="2"/>
      <c r="K36" s="423" t="s">
        <v>14</v>
      </c>
      <c r="L36" s="425"/>
      <c r="M36" s="12">
        <f>SUM(SUMIF(G3:G33,"&lt;&gt;",O3:O33),SUMIF(I3:I33,"&lt;&gt;",O3:O33))</f>
        <v>0</v>
      </c>
      <c r="N36" s="4"/>
      <c r="O36" s="4"/>
      <c r="P36" s="4"/>
    </row>
    <row r="37" spans="1:18" x14ac:dyDescent="0.25">
      <c r="A37" s="306"/>
      <c r="N37" s="4"/>
      <c r="O37" s="4"/>
      <c r="P37" s="4"/>
    </row>
  </sheetData>
  <protectedRanges>
    <protectedRange algorithmName="SHA-512" hashValue="2QImkUwPol4+H0cOE67zGKRncYVWhzyaLCQJq1CQY1dDOAk7opYkXWmWRH5hJT1EZO/hB2iXZ/gGW9hmCXMP6g==" saltValue="l1JW0G/Xh5gw+vzfEIzm6w==" spinCount="100000" sqref="M37:M1048576 M1:M35 Q1:Q1048576 A1:B1048576" name="mois_nonModifiable"/>
    <protectedRange algorithmName="SHA-512" hashValue="2QImkUwPol4+H0cOE67zGKRncYVWhzyaLCQJq1CQY1dDOAk7opYkXWmWRH5hJT1EZO/hB2iXZ/gGW9hmCXMP6g==" saltValue="l1JW0G/Xh5gw+vzfEIzm6w==" spinCount="100000" sqref="M36" name="mois_nonModifiable_1"/>
    <protectedRange algorithmName="SHA-512" hashValue="2QImkUwPol4+H0cOE67zGKRncYVWhzyaLCQJq1CQY1dDOAk7opYkXWmWRH5hJT1EZO/hB2iXZ/gGW9hmCXMP6g==" saltValue="l1JW0G/Xh5gw+vzfEIzm6w==" spinCount="100000" sqref="N1:O1 N3:P1048576" name="mois_nonModifiable_3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honeticPr fontId="29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Récap. annuel</vt:lpstr>
      <vt:lpstr>Détail 2025</vt:lpstr>
      <vt:lpstr>Jan25</vt:lpstr>
      <vt:lpstr>Fev25</vt:lpstr>
      <vt:lpstr>Mar25</vt:lpstr>
      <vt:lpstr>Avr25</vt:lpstr>
      <vt:lpstr>Mai24</vt:lpstr>
      <vt:lpstr>Juin25</vt:lpstr>
      <vt:lpstr>Juil25</vt:lpstr>
      <vt:lpstr>Aou25</vt:lpstr>
      <vt:lpstr>Sept25</vt:lpstr>
      <vt:lpstr>Oct25</vt:lpstr>
      <vt:lpstr>Nov25</vt:lpstr>
      <vt:lpstr>Dec25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Andrighetto</dc:creator>
  <cp:lastModifiedBy>Lydia Jaillet</cp:lastModifiedBy>
  <cp:lastPrinted>2024-07-24T10:32:49Z</cp:lastPrinted>
  <dcterms:created xsi:type="dcterms:W3CDTF">2020-11-03T12:35:53Z</dcterms:created>
  <dcterms:modified xsi:type="dcterms:W3CDTF">2024-10-01T13:11:39Z</dcterms:modified>
</cp:coreProperties>
</file>