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jaillet\Documents\"/>
    </mc:Choice>
  </mc:AlternateContent>
  <xr:revisionPtr revIDLastSave="0" documentId="13_ncr:1_{F3E2ACF4-AEFC-4561-9895-45F7E80005AA}" xr6:coauthVersionLast="47" xr6:coauthVersionMax="47" xr10:uidLastSave="{00000000-0000-0000-0000-000000000000}"/>
  <bookViews>
    <workbookView xWindow="-120" yWindow="-120" windowWidth="29040" windowHeight="17640" tabRatio="677" xr2:uid="{FDFEA6CD-7FDC-4363-8896-964EB67A9414}"/>
  </bookViews>
  <sheets>
    <sheet name="Récap. annuel" sheetId="1" r:id="rId1"/>
    <sheet name="Détail 2025" sheetId="17" r:id="rId2"/>
    <sheet name="Jan25" sheetId="3" state="hidden" r:id="rId3"/>
    <sheet name="Fev25" sheetId="4" state="hidden" r:id="rId4"/>
    <sheet name="Mar25" sheetId="5" state="hidden" r:id="rId5"/>
    <sheet name="Avr25" sheetId="6" state="hidden" r:id="rId6"/>
    <sheet name="Mai25" sheetId="7" state="hidden" r:id="rId7"/>
    <sheet name="Juin25" sheetId="8" state="hidden" r:id="rId8"/>
    <sheet name="Juil25" sheetId="9" state="hidden" r:id="rId9"/>
    <sheet name="Aou25" sheetId="10" state="hidden" r:id="rId10"/>
    <sheet name="Sep25" sheetId="11" state="hidden" r:id="rId11"/>
    <sheet name="Oct25" sheetId="12" state="hidden" r:id="rId12"/>
    <sheet name="Nov25" sheetId="13" state="hidden" r:id="rId13"/>
    <sheet name="Dec25" sheetId="14" state="hidden" r:id="rId14"/>
  </sheets>
  <externalReferences>
    <externalReference r:id="rId1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8" i="14" l="1"/>
  <c r="R9" i="14"/>
  <c r="R15" i="14"/>
  <c r="R16" i="14"/>
  <c r="Q8" i="14"/>
  <c r="Q9" i="14"/>
  <c r="Q15" i="14"/>
  <c r="Q16" i="14"/>
  <c r="R4" i="13"/>
  <c r="R10" i="13"/>
  <c r="R11" i="13"/>
  <c r="R17" i="13"/>
  <c r="R18" i="13"/>
  <c r="R24" i="13"/>
  <c r="R25" i="13"/>
  <c r="R31" i="13"/>
  <c r="R32" i="13"/>
  <c r="R3" i="13"/>
  <c r="Q4" i="13"/>
  <c r="Q10" i="13"/>
  <c r="Q11" i="13"/>
  <c r="Q17" i="13"/>
  <c r="Q18" i="13"/>
  <c r="Q24" i="13"/>
  <c r="Q25" i="13"/>
  <c r="Q31" i="13"/>
  <c r="Q32" i="13"/>
  <c r="Q3" i="13"/>
  <c r="R6" i="12"/>
  <c r="R7" i="12"/>
  <c r="Q27" i="12"/>
  <c r="Q28" i="12"/>
  <c r="Q6" i="12"/>
  <c r="Q7" i="12"/>
  <c r="R8" i="11"/>
  <c r="R9" i="11"/>
  <c r="R15" i="11"/>
  <c r="R16" i="11"/>
  <c r="R22" i="11"/>
  <c r="R23" i="11"/>
  <c r="R29" i="11"/>
  <c r="R30" i="11"/>
  <c r="Q8" i="11"/>
  <c r="Q9" i="11"/>
  <c r="Q15" i="11"/>
  <c r="Q16" i="11"/>
  <c r="Q22" i="11"/>
  <c r="Q23" i="11"/>
  <c r="Q29" i="11"/>
  <c r="Q30" i="11"/>
  <c r="R18" i="10"/>
  <c r="R19" i="10"/>
  <c r="R25" i="10"/>
  <c r="R26" i="10"/>
  <c r="R32" i="10"/>
  <c r="R33" i="10"/>
  <c r="Q5" i="10"/>
  <c r="Q11" i="10"/>
  <c r="Q12" i="10"/>
  <c r="Q18" i="10"/>
  <c r="Q19" i="10"/>
  <c r="Q25" i="10"/>
  <c r="Q26" i="10"/>
  <c r="Q32" i="10"/>
  <c r="Q33" i="10"/>
  <c r="Q4" i="10"/>
  <c r="Q28" i="9"/>
  <c r="Q29" i="9"/>
  <c r="R9" i="8"/>
  <c r="R10" i="8"/>
  <c r="R16" i="8"/>
  <c r="R17" i="8"/>
  <c r="R23" i="8"/>
  <c r="R24" i="8"/>
  <c r="R30" i="8"/>
  <c r="R31" i="8"/>
  <c r="R3" i="8"/>
  <c r="Q9" i="8"/>
  <c r="Q10" i="8"/>
  <c r="Q16" i="8"/>
  <c r="Q17" i="8"/>
  <c r="Q23" i="8"/>
  <c r="Q24" i="8"/>
  <c r="Q30" i="8"/>
  <c r="Q31" i="8"/>
  <c r="Q3" i="8"/>
  <c r="R5" i="7"/>
  <c r="R6" i="7"/>
  <c r="R12" i="7"/>
  <c r="R13" i="7"/>
  <c r="R19" i="7"/>
  <c r="R20" i="7"/>
  <c r="R26" i="7"/>
  <c r="R27" i="7"/>
  <c r="R33" i="7"/>
  <c r="Q5" i="7"/>
  <c r="Q6" i="7"/>
  <c r="Q12" i="7"/>
  <c r="Q13" i="7"/>
  <c r="Q19" i="7"/>
  <c r="Q20" i="7"/>
  <c r="Q26" i="7"/>
  <c r="Q27" i="7"/>
  <c r="Q33" i="7"/>
  <c r="R7" i="6"/>
  <c r="R8" i="6"/>
  <c r="Q7" i="6"/>
  <c r="Q8" i="6"/>
  <c r="Q14" i="6"/>
  <c r="Q15" i="6"/>
  <c r="R4" i="5"/>
  <c r="R10" i="5"/>
  <c r="R11" i="5"/>
  <c r="R17" i="5"/>
  <c r="R18" i="5"/>
  <c r="R24" i="5"/>
  <c r="R25" i="5"/>
  <c r="R31" i="5"/>
  <c r="R32" i="5"/>
  <c r="R3" i="5"/>
  <c r="Q4" i="5"/>
  <c r="Q10" i="5"/>
  <c r="Q11" i="5"/>
  <c r="Q17" i="5"/>
  <c r="Q18" i="5"/>
  <c r="Q24" i="5"/>
  <c r="Q25" i="5"/>
  <c r="Q31" i="5"/>
  <c r="Q32" i="5"/>
  <c r="Q3" i="5"/>
  <c r="R4" i="4"/>
  <c r="R10" i="4"/>
  <c r="R11" i="4"/>
  <c r="R17" i="4"/>
  <c r="R18" i="4"/>
  <c r="R25" i="4"/>
  <c r="R3" i="4"/>
  <c r="Q4" i="4"/>
  <c r="Q10" i="4"/>
  <c r="Q11" i="4"/>
  <c r="Q17" i="4"/>
  <c r="Q18" i="4"/>
  <c r="Q24" i="4"/>
  <c r="Q25" i="4"/>
  <c r="Q3" i="4"/>
  <c r="R13" i="3"/>
  <c r="R14" i="3"/>
  <c r="R20" i="3"/>
  <c r="R21" i="3"/>
  <c r="R27" i="3"/>
  <c r="R28" i="3"/>
  <c r="Q13" i="3"/>
  <c r="Q14" i="3"/>
  <c r="Q20" i="3"/>
  <c r="Q21" i="3"/>
  <c r="Q27" i="3"/>
  <c r="Q28" i="3"/>
  <c r="A22" i="17" l="1"/>
  <c r="AH21" i="17"/>
  <c r="AM15" i="17"/>
  <c r="AL15" i="17"/>
  <c r="AL12" i="17"/>
  <c r="AL9" i="17"/>
  <c r="M36" i="14" l="1"/>
  <c r="M35" i="14"/>
  <c r="P33" i="14"/>
  <c r="O33" i="14"/>
  <c r="N33" i="14"/>
  <c r="M33" i="14"/>
  <c r="P32" i="14"/>
  <c r="O32" i="14"/>
  <c r="N32" i="14"/>
  <c r="M32" i="14"/>
  <c r="P31" i="14"/>
  <c r="O31" i="14"/>
  <c r="N31" i="14"/>
  <c r="M31" i="14"/>
  <c r="Q30" i="14"/>
  <c r="P30" i="14"/>
  <c r="O30" i="14"/>
  <c r="N30" i="14"/>
  <c r="M30" i="14"/>
  <c r="P29" i="14"/>
  <c r="O29" i="14"/>
  <c r="N29" i="14"/>
  <c r="M29" i="14"/>
  <c r="P28" i="14"/>
  <c r="O28" i="14"/>
  <c r="N28" i="14"/>
  <c r="M28" i="14"/>
  <c r="P27" i="14"/>
  <c r="O27" i="14"/>
  <c r="N27" i="14"/>
  <c r="M27" i="14"/>
  <c r="P26" i="14"/>
  <c r="O26" i="14"/>
  <c r="N26" i="14"/>
  <c r="M26" i="14"/>
  <c r="P25" i="14"/>
  <c r="O25" i="14"/>
  <c r="N25" i="14"/>
  <c r="M25" i="14"/>
  <c r="P24" i="14"/>
  <c r="O24" i="14"/>
  <c r="N24" i="14"/>
  <c r="M24" i="14"/>
  <c r="R23" i="14"/>
  <c r="Q23" i="14"/>
  <c r="P23" i="14"/>
  <c r="O23" i="14"/>
  <c r="N23" i="14"/>
  <c r="M23" i="14"/>
  <c r="R22" i="14"/>
  <c r="Q22" i="14"/>
  <c r="P22" i="14"/>
  <c r="O22" i="14"/>
  <c r="N22" i="14"/>
  <c r="M22" i="14"/>
  <c r="P21" i="14"/>
  <c r="O21" i="14"/>
  <c r="N21" i="14"/>
  <c r="M21" i="14"/>
  <c r="P20" i="14"/>
  <c r="O20" i="14"/>
  <c r="N20" i="14"/>
  <c r="M20" i="14"/>
  <c r="P19" i="14"/>
  <c r="O19" i="14"/>
  <c r="N19" i="14"/>
  <c r="M19" i="14"/>
  <c r="P18" i="14"/>
  <c r="O18" i="14"/>
  <c r="N18" i="14"/>
  <c r="M18" i="14"/>
  <c r="P17" i="14"/>
  <c r="O17" i="14"/>
  <c r="N17" i="14"/>
  <c r="M17" i="14"/>
  <c r="P16" i="14"/>
  <c r="O16" i="14"/>
  <c r="N16" i="14"/>
  <c r="M16" i="14"/>
  <c r="P15" i="14"/>
  <c r="O15" i="14"/>
  <c r="N15" i="14"/>
  <c r="M15" i="14"/>
  <c r="P14" i="14"/>
  <c r="O14" i="14"/>
  <c r="N14" i="14"/>
  <c r="M14" i="14"/>
  <c r="P13" i="14"/>
  <c r="O13" i="14"/>
  <c r="N13" i="14"/>
  <c r="M13" i="14"/>
  <c r="P12" i="14"/>
  <c r="O12" i="14"/>
  <c r="N12" i="14"/>
  <c r="M12" i="14"/>
  <c r="P11" i="14"/>
  <c r="O11" i="14"/>
  <c r="N11" i="14"/>
  <c r="M11" i="14"/>
  <c r="P10" i="14"/>
  <c r="O10" i="14"/>
  <c r="N10" i="14"/>
  <c r="M10" i="14"/>
  <c r="P9" i="14"/>
  <c r="O9" i="14"/>
  <c r="N9" i="14"/>
  <c r="M9" i="14"/>
  <c r="P8" i="14"/>
  <c r="O8" i="14"/>
  <c r="N8" i="14"/>
  <c r="M8" i="14"/>
  <c r="P7" i="14"/>
  <c r="O7" i="14"/>
  <c r="N7" i="14"/>
  <c r="M7" i="14"/>
  <c r="P6" i="14"/>
  <c r="O6" i="14"/>
  <c r="N6" i="14"/>
  <c r="M6" i="14"/>
  <c r="P5" i="14"/>
  <c r="O5" i="14"/>
  <c r="N5" i="14"/>
  <c r="M5" i="14"/>
  <c r="P4" i="14"/>
  <c r="O4" i="14"/>
  <c r="N4" i="14"/>
  <c r="M4" i="14"/>
  <c r="P3" i="14"/>
  <c r="O3" i="14"/>
  <c r="N3" i="14"/>
  <c r="N34" i="14" s="1"/>
  <c r="M3" i="14"/>
  <c r="M35" i="13"/>
  <c r="M34" i="13"/>
  <c r="P32" i="13"/>
  <c r="O32" i="13"/>
  <c r="N32" i="13"/>
  <c r="M32" i="13"/>
  <c r="P31" i="13"/>
  <c r="O31" i="13"/>
  <c r="N31" i="13"/>
  <c r="M31" i="13"/>
  <c r="P30" i="13"/>
  <c r="O30" i="13"/>
  <c r="N30" i="13"/>
  <c r="M30" i="13"/>
  <c r="P29" i="13"/>
  <c r="O29" i="13"/>
  <c r="N29" i="13"/>
  <c r="M29" i="13"/>
  <c r="P28" i="13"/>
  <c r="O28" i="13"/>
  <c r="N28" i="13"/>
  <c r="M28" i="13"/>
  <c r="P27" i="13"/>
  <c r="O27" i="13"/>
  <c r="N27" i="13"/>
  <c r="M27" i="13"/>
  <c r="P26" i="13"/>
  <c r="O26" i="13"/>
  <c r="N26" i="13"/>
  <c r="M26" i="13"/>
  <c r="P25" i="13"/>
  <c r="O25" i="13"/>
  <c r="N25" i="13"/>
  <c r="M25" i="13"/>
  <c r="P24" i="13"/>
  <c r="O24" i="13"/>
  <c r="N24" i="13"/>
  <c r="M24" i="13"/>
  <c r="P23" i="13"/>
  <c r="O23" i="13"/>
  <c r="N23" i="13"/>
  <c r="M23" i="13"/>
  <c r="P22" i="13"/>
  <c r="O22" i="13"/>
  <c r="N22" i="13"/>
  <c r="M22" i="13"/>
  <c r="P21" i="13"/>
  <c r="O21" i="13"/>
  <c r="N21" i="13"/>
  <c r="M21" i="13"/>
  <c r="P20" i="13"/>
  <c r="O20" i="13"/>
  <c r="N20" i="13"/>
  <c r="M20" i="13"/>
  <c r="P19" i="13"/>
  <c r="O19" i="13"/>
  <c r="N19" i="13"/>
  <c r="M19" i="13"/>
  <c r="P18" i="13"/>
  <c r="O18" i="13"/>
  <c r="N18" i="13"/>
  <c r="M18" i="13"/>
  <c r="P17" i="13"/>
  <c r="O17" i="13"/>
  <c r="N17" i="13"/>
  <c r="M17" i="13"/>
  <c r="P16" i="13"/>
  <c r="O16" i="13"/>
  <c r="N16" i="13"/>
  <c r="M16" i="13"/>
  <c r="P15" i="13"/>
  <c r="O15" i="13"/>
  <c r="N15" i="13"/>
  <c r="M15" i="13"/>
  <c r="P14" i="13"/>
  <c r="O14" i="13"/>
  <c r="N14" i="13"/>
  <c r="M14" i="13"/>
  <c r="P13" i="13"/>
  <c r="O13" i="13"/>
  <c r="N13" i="13"/>
  <c r="M13" i="13"/>
  <c r="P12" i="13"/>
  <c r="O12" i="13"/>
  <c r="N12" i="13"/>
  <c r="M12" i="13"/>
  <c r="P11" i="13"/>
  <c r="O11" i="13"/>
  <c r="N11" i="13"/>
  <c r="M11" i="13"/>
  <c r="P10" i="13"/>
  <c r="O10" i="13"/>
  <c r="N10" i="13"/>
  <c r="M10" i="13"/>
  <c r="P9" i="13"/>
  <c r="O9" i="13"/>
  <c r="N9" i="13"/>
  <c r="M9" i="13"/>
  <c r="P8" i="13"/>
  <c r="O8" i="13"/>
  <c r="N8" i="13"/>
  <c r="M8" i="13"/>
  <c r="P7" i="13"/>
  <c r="O7" i="13"/>
  <c r="N7" i="13"/>
  <c r="M7" i="13"/>
  <c r="P6" i="13"/>
  <c r="O6" i="13"/>
  <c r="N6" i="13"/>
  <c r="M6" i="13"/>
  <c r="P5" i="13"/>
  <c r="O5" i="13"/>
  <c r="N5" i="13"/>
  <c r="M5" i="13"/>
  <c r="P4" i="13"/>
  <c r="O4" i="13"/>
  <c r="N4" i="13"/>
  <c r="M4" i="13"/>
  <c r="P3" i="13"/>
  <c r="O3" i="13"/>
  <c r="N3" i="13"/>
  <c r="N33" i="13" s="1"/>
  <c r="M3" i="13"/>
  <c r="M36" i="12"/>
  <c r="M35" i="12"/>
  <c r="P33" i="12"/>
  <c r="O33" i="12"/>
  <c r="N33" i="12"/>
  <c r="M33" i="12"/>
  <c r="P32" i="12"/>
  <c r="O32" i="12"/>
  <c r="N32" i="12"/>
  <c r="M32" i="12"/>
  <c r="P31" i="12"/>
  <c r="O31" i="12"/>
  <c r="N31" i="12"/>
  <c r="M31" i="12"/>
  <c r="P30" i="12"/>
  <c r="O30" i="12"/>
  <c r="N30" i="12"/>
  <c r="M30" i="12"/>
  <c r="P29" i="12"/>
  <c r="O29" i="12"/>
  <c r="N29" i="12"/>
  <c r="M29" i="12"/>
  <c r="P28" i="12"/>
  <c r="O28" i="12"/>
  <c r="N28" i="12"/>
  <c r="M28" i="12"/>
  <c r="P27" i="12"/>
  <c r="O27" i="12"/>
  <c r="N27" i="12"/>
  <c r="M27" i="12"/>
  <c r="P26" i="12"/>
  <c r="O26" i="12"/>
  <c r="N26" i="12"/>
  <c r="M26" i="12"/>
  <c r="P25" i="12"/>
  <c r="O25" i="12"/>
  <c r="N25" i="12"/>
  <c r="M25" i="12"/>
  <c r="P24" i="12"/>
  <c r="O24" i="12"/>
  <c r="N24" i="12"/>
  <c r="M24" i="12"/>
  <c r="P23" i="12"/>
  <c r="O23" i="12"/>
  <c r="N23" i="12"/>
  <c r="M23" i="12"/>
  <c r="P22" i="12"/>
  <c r="O22" i="12"/>
  <c r="N22" i="12"/>
  <c r="M22" i="12"/>
  <c r="Q21" i="12"/>
  <c r="P21" i="12"/>
  <c r="O21" i="12"/>
  <c r="N21" i="12"/>
  <c r="M21" i="12"/>
  <c r="P20" i="12"/>
  <c r="O20" i="12"/>
  <c r="N20" i="12"/>
  <c r="M20" i="12"/>
  <c r="P19" i="12"/>
  <c r="O19" i="12"/>
  <c r="N19" i="12"/>
  <c r="M19" i="12"/>
  <c r="P18" i="12"/>
  <c r="O18" i="12"/>
  <c r="N18" i="12"/>
  <c r="M18" i="12"/>
  <c r="P17" i="12"/>
  <c r="O17" i="12"/>
  <c r="N17" i="12"/>
  <c r="M17" i="12"/>
  <c r="P16" i="12"/>
  <c r="O16" i="12"/>
  <c r="N16" i="12"/>
  <c r="M16" i="12"/>
  <c r="P15" i="12"/>
  <c r="O15" i="12"/>
  <c r="N15" i="12"/>
  <c r="M15" i="12"/>
  <c r="R14" i="12"/>
  <c r="Q14" i="12"/>
  <c r="P14" i="12"/>
  <c r="O14" i="12"/>
  <c r="N14" i="12"/>
  <c r="M14" i="12"/>
  <c r="R13" i="12"/>
  <c r="Q13" i="12"/>
  <c r="P13" i="12"/>
  <c r="O13" i="12"/>
  <c r="N13" i="12"/>
  <c r="M13" i="12"/>
  <c r="P12" i="12"/>
  <c r="O12" i="12"/>
  <c r="N12" i="12"/>
  <c r="M12" i="12"/>
  <c r="P11" i="12"/>
  <c r="O11" i="12"/>
  <c r="N11" i="12"/>
  <c r="M11" i="12"/>
  <c r="P10" i="12"/>
  <c r="O10" i="12"/>
  <c r="N10" i="12"/>
  <c r="M10" i="12"/>
  <c r="P9" i="12"/>
  <c r="O9" i="12"/>
  <c r="N9" i="12"/>
  <c r="M9" i="12"/>
  <c r="P8" i="12"/>
  <c r="O8" i="12"/>
  <c r="N8" i="12"/>
  <c r="M8" i="12"/>
  <c r="P7" i="12"/>
  <c r="O7" i="12"/>
  <c r="N7" i="12"/>
  <c r="M7" i="12"/>
  <c r="P6" i="12"/>
  <c r="O6" i="12"/>
  <c r="N6" i="12"/>
  <c r="M6" i="12"/>
  <c r="P5" i="12"/>
  <c r="O5" i="12"/>
  <c r="N5" i="12"/>
  <c r="M5" i="12"/>
  <c r="P4" i="12"/>
  <c r="O4" i="12"/>
  <c r="N4" i="12"/>
  <c r="M4" i="12"/>
  <c r="P3" i="12"/>
  <c r="O3" i="12"/>
  <c r="N3" i="12"/>
  <c r="N34" i="12" s="1"/>
  <c r="M3" i="12"/>
  <c r="M35" i="11"/>
  <c r="M34" i="11"/>
  <c r="P32" i="11"/>
  <c r="O32" i="11"/>
  <c r="N32" i="11"/>
  <c r="M32" i="11"/>
  <c r="P31" i="11"/>
  <c r="O31" i="11"/>
  <c r="N31" i="11"/>
  <c r="M31" i="11"/>
  <c r="P30" i="11"/>
  <c r="O30" i="11"/>
  <c r="N30" i="11"/>
  <c r="M30" i="11"/>
  <c r="P29" i="11"/>
  <c r="O29" i="11"/>
  <c r="N29" i="11"/>
  <c r="M29" i="11"/>
  <c r="P28" i="11"/>
  <c r="O28" i="11"/>
  <c r="N28" i="11"/>
  <c r="M28" i="11"/>
  <c r="P27" i="11"/>
  <c r="O27" i="11"/>
  <c r="N27" i="11"/>
  <c r="M27" i="11"/>
  <c r="P26" i="11"/>
  <c r="O26" i="11"/>
  <c r="N26" i="11"/>
  <c r="M26" i="11"/>
  <c r="P25" i="11"/>
  <c r="O25" i="11"/>
  <c r="N25" i="11"/>
  <c r="M25" i="11"/>
  <c r="P24" i="11"/>
  <c r="O24" i="11"/>
  <c r="N24" i="11"/>
  <c r="M24" i="11"/>
  <c r="P23" i="11"/>
  <c r="O23" i="11"/>
  <c r="N23" i="11"/>
  <c r="M23" i="11"/>
  <c r="P22" i="11"/>
  <c r="O22" i="11"/>
  <c r="N22" i="11"/>
  <c r="M22" i="11"/>
  <c r="P21" i="11"/>
  <c r="O21" i="11"/>
  <c r="N21" i="11"/>
  <c r="M21" i="11"/>
  <c r="P20" i="11"/>
  <c r="O20" i="11"/>
  <c r="N20" i="11"/>
  <c r="M20" i="11"/>
  <c r="P19" i="11"/>
  <c r="O19" i="11"/>
  <c r="N19" i="11"/>
  <c r="M19" i="11"/>
  <c r="P18" i="11"/>
  <c r="O18" i="11"/>
  <c r="N18" i="11"/>
  <c r="M18" i="11"/>
  <c r="P17" i="11"/>
  <c r="O17" i="11"/>
  <c r="N17" i="11"/>
  <c r="M17" i="11"/>
  <c r="P16" i="11"/>
  <c r="O16" i="11"/>
  <c r="N16" i="11"/>
  <c r="M16" i="11"/>
  <c r="P15" i="11"/>
  <c r="O15" i="11"/>
  <c r="N15" i="11"/>
  <c r="M15" i="11"/>
  <c r="P14" i="11"/>
  <c r="O14" i="11"/>
  <c r="N14" i="11"/>
  <c r="M14" i="11"/>
  <c r="P13" i="11"/>
  <c r="O13" i="11"/>
  <c r="N13" i="11"/>
  <c r="M13" i="11"/>
  <c r="P12" i="11"/>
  <c r="O12" i="11"/>
  <c r="N12" i="11"/>
  <c r="M12" i="11"/>
  <c r="P11" i="11"/>
  <c r="O11" i="11"/>
  <c r="N11" i="11"/>
  <c r="M11" i="11"/>
  <c r="P10" i="11"/>
  <c r="O10" i="11"/>
  <c r="N10" i="11"/>
  <c r="M10" i="11"/>
  <c r="P9" i="11"/>
  <c r="O9" i="11"/>
  <c r="N9" i="11"/>
  <c r="M9" i="11"/>
  <c r="P8" i="11"/>
  <c r="O8" i="11"/>
  <c r="N8" i="11"/>
  <c r="M8" i="11"/>
  <c r="P7" i="11"/>
  <c r="O7" i="11"/>
  <c r="N7" i="11"/>
  <c r="M7" i="11"/>
  <c r="P6" i="11"/>
  <c r="O6" i="11"/>
  <c r="N6" i="11"/>
  <c r="M6" i="11"/>
  <c r="P5" i="11"/>
  <c r="O5" i="11"/>
  <c r="N5" i="11"/>
  <c r="M5" i="11"/>
  <c r="P4" i="11"/>
  <c r="O4" i="11"/>
  <c r="N4" i="11"/>
  <c r="M4" i="11"/>
  <c r="P3" i="11"/>
  <c r="O3" i="11"/>
  <c r="N3" i="11"/>
  <c r="N33" i="11" s="1"/>
  <c r="M3" i="11"/>
  <c r="M36" i="10"/>
  <c r="M35" i="10"/>
  <c r="P33" i="10"/>
  <c r="O33" i="10"/>
  <c r="N33" i="10"/>
  <c r="M33" i="10"/>
  <c r="P32" i="10"/>
  <c r="O32" i="10"/>
  <c r="N32" i="10"/>
  <c r="M32" i="10"/>
  <c r="P31" i="10"/>
  <c r="O31" i="10"/>
  <c r="N31" i="10"/>
  <c r="M31" i="10"/>
  <c r="P30" i="10"/>
  <c r="O30" i="10"/>
  <c r="N30" i="10"/>
  <c r="M30" i="10"/>
  <c r="P29" i="10"/>
  <c r="O29" i="10"/>
  <c r="N29" i="10"/>
  <c r="M29" i="10"/>
  <c r="P28" i="10"/>
  <c r="O28" i="10"/>
  <c r="N28" i="10"/>
  <c r="M28" i="10"/>
  <c r="P27" i="10"/>
  <c r="O27" i="10"/>
  <c r="N27" i="10"/>
  <c r="M27" i="10"/>
  <c r="P26" i="10"/>
  <c r="O26" i="10"/>
  <c r="N26" i="10"/>
  <c r="M26" i="10"/>
  <c r="P25" i="10"/>
  <c r="O25" i="10"/>
  <c r="N25" i="10"/>
  <c r="M25" i="10"/>
  <c r="P24" i="10"/>
  <c r="O24" i="10"/>
  <c r="N24" i="10"/>
  <c r="M24" i="10"/>
  <c r="P23" i="10"/>
  <c r="O23" i="10"/>
  <c r="N23" i="10"/>
  <c r="M23" i="10"/>
  <c r="P22" i="10"/>
  <c r="O22" i="10"/>
  <c r="N22" i="10"/>
  <c r="M22" i="10"/>
  <c r="P21" i="10"/>
  <c r="O21" i="10"/>
  <c r="N21" i="10"/>
  <c r="M21" i="10"/>
  <c r="P20" i="10"/>
  <c r="O20" i="10"/>
  <c r="N20" i="10"/>
  <c r="M20" i="10"/>
  <c r="P19" i="10"/>
  <c r="O19" i="10"/>
  <c r="N19" i="10"/>
  <c r="M19" i="10"/>
  <c r="P18" i="10"/>
  <c r="O18" i="10"/>
  <c r="N18" i="10"/>
  <c r="M18" i="10"/>
  <c r="P17" i="10"/>
  <c r="O17" i="10"/>
  <c r="N17" i="10"/>
  <c r="M17" i="10"/>
  <c r="P16" i="10"/>
  <c r="O16" i="10"/>
  <c r="N16" i="10"/>
  <c r="M16" i="10"/>
  <c r="P15" i="10"/>
  <c r="O15" i="10"/>
  <c r="N15" i="10"/>
  <c r="M15" i="10"/>
  <c r="P14" i="10"/>
  <c r="O14" i="10"/>
  <c r="N14" i="10"/>
  <c r="M14" i="10"/>
  <c r="P13" i="10"/>
  <c r="O13" i="10"/>
  <c r="N13" i="10"/>
  <c r="M13" i="10"/>
  <c r="P12" i="10"/>
  <c r="O12" i="10"/>
  <c r="N12" i="10"/>
  <c r="M12" i="10"/>
  <c r="P11" i="10"/>
  <c r="O11" i="10"/>
  <c r="N11" i="10"/>
  <c r="M11" i="10"/>
  <c r="P10" i="10"/>
  <c r="O10" i="10"/>
  <c r="N10" i="10"/>
  <c r="M10" i="10"/>
  <c r="P9" i="10"/>
  <c r="O9" i="10"/>
  <c r="N9" i="10"/>
  <c r="M9" i="10"/>
  <c r="P8" i="10"/>
  <c r="O8" i="10"/>
  <c r="N8" i="10"/>
  <c r="M8" i="10"/>
  <c r="P7" i="10"/>
  <c r="O7" i="10"/>
  <c r="N7" i="10"/>
  <c r="M7" i="10"/>
  <c r="P6" i="10"/>
  <c r="O6" i="10"/>
  <c r="N6" i="10"/>
  <c r="M6" i="10"/>
  <c r="P5" i="10"/>
  <c r="O5" i="10"/>
  <c r="N5" i="10"/>
  <c r="M5" i="10"/>
  <c r="P4" i="10"/>
  <c r="O4" i="10"/>
  <c r="N4" i="10"/>
  <c r="M4" i="10"/>
  <c r="P3" i="10"/>
  <c r="O3" i="10"/>
  <c r="N3" i="10"/>
  <c r="N34" i="10" s="1"/>
  <c r="M3" i="10"/>
  <c r="M36" i="9"/>
  <c r="M35" i="9"/>
  <c r="P33" i="9"/>
  <c r="O33" i="9"/>
  <c r="N33" i="9"/>
  <c r="M33" i="9"/>
  <c r="P32" i="9"/>
  <c r="O32" i="9"/>
  <c r="N32" i="9"/>
  <c r="M32" i="9"/>
  <c r="P31" i="9"/>
  <c r="O31" i="9"/>
  <c r="N31" i="9"/>
  <c r="M31" i="9"/>
  <c r="P30" i="9"/>
  <c r="O30" i="9"/>
  <c r="N30" i="9"/>
  <c r="M30" i="9"/>
  <c r="P29" i="9"/>
  <c r="O29" i="9"/>
  <c r="N29" i="9"/>
  <c r="M29" i="9"/>
  <c r="P28" i="9"/>
  <c r="O28" i="9"/>
  <c r="N28" i="9"/>
  <c r="M28" i="9"/>
  <c r="P27" i="9"/>
  <c r="O27" i="9"/>
  <c r="N27" i="9"/>
  <c r="M27" i="9"/>
  <c r="P26" i="9"/>
  <c r="O26" i="9"/>
  <c r="N26" i="9"/>
  <c r="M26" i="9"/>
  <c r="P25" i="9"/>
  <c r="O25" i="9"/>
  <c r="N25" i="9"/>
  <c r="M25" i="9"/>
  <c r="P24" i="9"/>
  <c r="O24" i="9"/>
  <c r="N24" i="9"/>
  <c r="M24" i="9"/>
  <c r="P23" i="9"/>
  <c r="O23" i="9"/>
  <c r="N23" i="9"/>
  <c r="M23" i="9"/>
  <c r="Q22" i="9"/>
  <c r="P22" i="9"/>
  <c r="O22" i="9"/>
  <c r="N22" i="9"/>
  <c r="M22" i="9"/>
  <c r="P21" i="9"/>
  <c r="O21" i="9"/>
  <c r="N21" i="9"/>
  <c r="M21" i="9"/>
  <c r="P20" i="9"/>
  <c r="O20" i="9"/>
  <c r="N20" i="9"/>
  <c r="M20" i="9"/>
  <c r="P19" i="9"/>
  <c r="O19" i="9"/>
  <c r="N19" i="9"/>
  <c r="M19" i="9"/>
  <c r="P18" i="9"/>
  <c r="O18" i="9"/>
  <c r="N18" i="9"/>
  <c r="M18" i="9"/>
  <c r="P17" i="9"/>
  <c r="O17" i="9"/>
  <c r="N17" i="9"/>
  <c r="M17" i="9"/>
  <c r="P16" i="9"/>
  <c r="O16" i="9"/>
  <c r="N16" i="9"/>
  <c r="M16" i="9"/>
  <c r="P15" i="9"/>
  <c r="O15" i="9"/>
  <c r="N15" i="9"/>
  <c r="M15" i="9"/>
  <c r="P14" i="9"/>
  <c r="O14" i="9"/>
  <c r="N14" i="9"/>
  <c r="M14" i="9"/>
  <c r="P13" i="9"/>
  <c r="O13" i="9"/>
  <c r="N13" i="9"/>
  <c r="M13" i="9"/>
  <c r="P12" i="9"/>
  <c r="O12" i="9"/>
  <c r="N12" i="9"/>
  <c r="M12" i="9"/>
  <c r="P11" i="9"/>
  <c r="O11" i="9"/>
  <c r="N11" i="9"/>
  <c r="M11" i="9"/>
  <c r="P10" i="9"/>
  <c r="O10" i="9"/>
  <c r="N10" i="9"/>
  <c r="M10" i="9"/>
  <c r="P9" i="9"/>
  <c r="O9" i="9"/>
  <c r="N9" i="9"/>
  <c r="M9" i="9"/>
  <c r="R8" i="9"/>
  <c r="Q8" i="9"/>
  <c r="P8" i="9"/>
  <c r="O8" i="9"/>
  <c r="N8" i="9"/>
  <c r="M8" i="9"/>
  <c r="R7" i="9"/>
  <c r="Q7" i="9"/>
  <c r="P7" i="9"/>
  <c r="O7" i="9"/>
  <c r="N7" i="9"/>
  <c r="M7" i="9"/>
  <c r="P6" i="9"/>
  <c r="O6" i="9"/>
  <c r="N6" i="9"/>
  <c r="M6" i="9"/>
  <c r="P5" i="9"/>
  <c r="O5" i="9"/>
  <c r="N5" i="9"/>
  <c r="M5" i="9"/>
  <c r="P4" i="9"/>
  <c r="O4" i="9"/>
  <c r="N4" i="9"/>
  <c r="M4" i="9"/>
  <c r="P3" i="9"/>
  <c r="O3" i="9"/>
  <c r="N3" i="9"/>
  <c r="N34" i="9" s="1"/>
  <c r="M3" i="9"/>
  <c r="M35" i="8"/>
  <c r="M34" i="8"/>
  <c r="P32" i="8"/>
  <c r="O32" i="8"/>
  <c r="N32" i="8"/>
  <c r="M32" i="8"/>
  <c r="P31" i="8"/>
  <c r="O31" i="8"/>
  <c r="N31" i="8"/>
  <c r="M31" i="8"/>
  <c r="P30" i="8"/>
  <c r="O30" i="8"/>
  <c r="N30" i="8"/>
  <c r="M30" i="8"/>
  <c r="P29" i="8"/>
  <c r="O29" i="8"/>
  <c r="N29" i="8"/>
  <c r="M29" i="8"/>
  <c r="P28" i="8"/>
  <c r="O28" i="8"/>
  <c r="N28" i="8"/>
  <c r="M28" i="8"/>
  <c r="P27" i="8"/>
  <c r="O27" i="8"/>
  <c r="N27" i="8"/>
  <c r="M27" i="8"/>
  <c r="P26" i="8"/>
  <c r="O26" i="8"/>
  <c r="N26" i="8"/>
  <c r="M26" i="8"/>
  <c r="P25" i="8"/>
  <c r="O25" i="8"/>
  <c r="N25" i="8"/>
  <c r="M25" i="8"/>
  <c r="P24" i="8"/>
  <c r="O24" i="8"/>
  <c r="N24" i="8"/>
  <c r="M24" i="8"/>
  <c r="P23" i="8"/>
  <c r="O23" i="8"/>
  <c r="N23" i="8"/>
  <c r="M23" i="8"/>
  <c r="P22" i="8"/>
  <c r="O22" i="8"/>
  <c r="N22" i="8"/>
  <c r="M22" i="8"/>
  <c r="P21" i="8"/>
  <c r="O21" i="8"/>
  <c r="N21" i="8"/>
  <c r="M21" i="8"/>
  <c r="P20" i="8"/>
  <c r="O20" i="8"/>
  <c r="N20" i="8"/>
  <c r="M20" i="8"/>
  <c r="P19" i="8"/>
  <c r="O19" i="8"/>
  <c r="N19" i="8"/>
  <c r="M19" i="8"/>
  <c r="P18" i="8"/>
  <c r="O18" i="8"/>
  <c r="N18" i="8"/>
  <c r="M18" i="8"/>
  <c r="P17" i="8"/>
  <c r="O17" i="8"/>
  <c r="N17" i="8"/>
  <c r="M17" i="8"/>
  <c r="P16" i="8"/>
  <c r="O16" i="8"/>
  <c r="N16" i="8"/>
  <c r="M16" i="8"/>
  <c r="P15" i="8"/>
  <c r="O15" i="8"/>
  <c r="N15" i="8"/>
  <c r="M15" i="8"/>
  <c r="P14" i="8"/>
  <c r="O14" i="8"/>
  <c r="N14" i="8"/>
  <c r="M14" i="8"/>
  <c r="P13" i="8"/>
  <c r="N13" i="8"/>
  <c r="M13" i="8"/>
  <c r="P12" i="8"/>
  <c r="O12" i="8"/>
  <c r="N12" i="8"/>
  <c r="M12" i="8"/>
  <c r="P11" i="8"/>
  <c r="O11" i="8"/>
  <c r="N11" i="8"/>
  <c r="M11" i="8"/>
  <c r="P10" i="8"/>
  <c r="O10" i="8"/>
  <c r="N10" i="8"/>
  <c r="M10" i="8"/>
  <c r="P9" i="8"/>
  <c r="O9" i="8"/>
  <c r="N9" i="8"/>
  <c r="M9" i="8"/>
  <c r="P8" i="8"/>
  <c r="O8" i="8"/>
  <c r="N8" i="8"/>
  <c r="M8" i="8"/>
  <c r="P7" i="8"/>
  <c r="O7" i="8"/>
  <c r="N7" i="8"/>
  <c r="M7" i="8"/>
  <c r="P6" i="8"/>
  <c r="O6" i="8"/>
  <c r="N6" i="8"/>
  <c r="M6" i="8"/>
  <c r="P5" i="8"/>
  <c r="O5" i="8"/>
  <c r="N5" i="8"/>
  <c r="M5" i="8"/>
  <c r="P4" i="8"/>
  <c r="O4" i="8"/>
  <c r="N4" i="8"/>
  <c r="M4" i="8"/>
  <c r="P3" i="8"/>
  <c r="O3" i="8"/>
  <c r="N3" i="8"/>
  <c r="M3" i="8"/>
  <c r="M36" i="7"/>
  <c r="M35" i="7"/>
  <c r="P33" i="7"/>
  <c r="O33" i="7"/>
  <c r="N33" i="7"/>
  <c r="M33" i="7"/>
  <c r="P32" i="7"/>
  <c r="O32" i="7"/>
  <c r="N32" i="7"/>
  <c r="M32" i="7"/>
  <c r="P31" i="7"/>
  <c r="O31" i="7"/>
  <c r="N31" i="7"/>
  <c r="M31" i="7"/>
  <c r="P30" i="7"/>
  <c r="O30" i="7"/>
  <c r="N30" i="7"/>
  <c r="M30" i="7"/>
  <c r="P29" i="7"/>
  <c r="O29" i="7"/>
  <c r="N29" i="7"/>
  <c r="M29" i="7"/>
  <c r="P28" i="7"/>
  <c r="O28" i="7"/>
  <c r="N28" i="7"/>
  <c r="M28" i="7"/>
  <c r="P27" i="7"/>
  <c r="O27" i="7"/>
  <c r="N27" i="7"/>
  <c r="M27" i="7"/>
  <c r="P26" i="7"/>
  <c r="O26" i="7"/>
  <c r="N26" i="7"/>
  <c r="M26" i="7"/>
  <c r="P25" i="7"/>
  <c r="O25" i="7"/>
  <c r="N25" i="7"/>
  <c r="M25" i="7"/>
  <c r="P24" i="7"/>
  <c r="O24" i="7"/>
  <c r="N24" i="7"/>
  <c r="M24" i="7"/>
  <c r="P23" i="7"/>
  <c r="O23" i="7"/>
  <c r="N23" i="7"/>
  <c r="M23" i="7"/>
  <c r="P22" i="7"/>
  <c r="O22" i="7"/>
  <c r="N22" i="7"/>
  <c r="M22" i="7"/>
  <c r="P21" i="7"/>
  <c r="O21" i="7"/>
  <c r="N21" i="7"/>
  <c r="M21" i="7"/>
  <c r="P20" i="7"/>
  <c r="O20" i="7"/>
  <c r="N20" i="7"/>
  <c r="M20" i="7"/>
  <c r="P19" i="7"/>
  <c r="O19" i="7"/>
  <c r="N19" i="7"/>
  <c r="M19" i="7"/>
  <c r="P18" i="7"/>
  <c r="O18" i="7"/>
  <c r="N18" i="7"/>
  <c r="M18" i="7"/>
  <c r="P17" i="7"/>
  <c r="O17" i="7"/>
  <c r="N17" i="7"/>
  <c r="M17" i="7"/>
  <c r="P16" i="7"/>
  <c r="O16" i="7"/>
  <c r="N16" i="7"/>
  <c r="M16" i="7"/>
  <c r="P15" i="7"/>
  <c r="O15" i="7"/>
  <c r="N15" i="7"/>
  <c r="M15" i="7"/>
  <c r="P14" i="7"/>
  <c r="O14" i="7"/>
  <c r="N14" i="7"/>
  <c r="M14" i="7"/>
  <c r="P13" i="7"/>
  <c r="O13" i="7"/>
  <c r="N13" i="7"/>
  <c r="M13" i="7"/>
  <c r="P12" i="7"/>
  <c r="O12" i="7"/>
  <c r="N12" i="7"/>
  <c r="M12" i="7"/>
  <c r="P11" i="7"/>
  <c r="O11" i="7"/>
  <c r="N11" i="7"/>
  <c r="M11" i="7"/>
  <c r="P10" i="7"/>
  <c r="O10" i="7"/>
  <c r="N10" i="7"/>
  <c r="M10" i="7"/>
  <c r="P9" i="7"/>
  <c r="O9" i="7"/>
  <c r="N9" i="7"/>
  <c r="M9" i="7"/>
  <c r="P8" i="7"/>
  <c r="O8" i="7"/>
  <c r="N8" i="7"/>
  <c r="M8" i="7"/>
  <c r="P7" i="7"/>
  <c r="O7" i="7"/>
  <c r="N7" i="7"/>
  <c r="M7" i="7"/>
  <c r="P6" i="7"/>
  <c r="O6" i="7"/>
  <c r="N6" i="7"/>
  <c r="M6" i="7"/>
  <c r="P5" i="7"/>
  <c r="O5" i="7"/>
  <c r="N5" i="7"/>
  <c r="M5" i="7"/>
  <c r="P4" i="7"/>
  <c r="O4" i="7"/>
  <c r="N4" i="7"/>
  <c r="M4" i="7"/>
  <c r="P3" i="7"/>
  <c r="O3" i="7"/>
  <c r="N3" i="7"/>
  <c r="M3" i="7"/>
  <c r="M35" i="6"/>
  <c r="M34" i="6"/>
  <c r="P32" i="6"/>
  <c r="O32" i="6"/>
  <c r="N32" i="6"/>
  <c r="M32" i="6"/>
  <c r="P31" i="6"/>
  <c r="O31" i="6"/>
  <c r="N31" i="6"/>
  <c r="M31" i="6"/>
  <c r="P30" i="6"/>
  <c r="O30" i="6"/>
  <c r="N30" i="6"/>
  <c r="M30" i="6"/>
  <c r="R29" i="6"/>
  <c r="Q29" i="6"/>
  <c r="P29" i="6"/>
  <c r="O29" i="6"/>
  <c r="N29" i="6"/>
  <c r="M29" i="6"/>
  <c r="R28" i="6"/>
  <c r="Q28" i="6"/>
  <c r="P28" i="6"/>
  <c r="O28" i="6"/>
  <c r="N28" i="6"/>
  <c r="M28" i="6"/>
  <c r="P27" i="6"/>
  <c r="O27" i="6"/>
  <c r="N27" i="6"/>
  <c r="M27" i="6"/>
  <c r="P26" i="6"/>
  <c r="O26" i="6"/>
  <c r="N26" i="6"/>
  <c r="M26" i="6"/>
  <c r="P25" i="6"/>
  <c r="O25" i="6"/>
  <c r="N25" i="6"/>
  <c r="M25" i="6"/>
  <c r="P24" i="6"/>
  <c r="O24" i="6"/>
  <c r="N24" i="6"/>
  <c r="M24" i="6"/>
  <c r="P23" i="6"/>
  <c r="O23" i="6"/>
  <c r="N23" i="6"/>
  <c r="M23" i="6"/>
  <c r="R22" i="6"/>
  <c r="Q22" i="6"/>
  <c r="P22" i="6"/>
  <c r="O22" i="6"/>
  <c r="N22" i="6"/>
  <c r="M22" i="6"/>
  <c r="R21" i="6"/>
  <c r="Q21" i="6"/>
  <c r="P21" i="6"/>
  <c r="O21" i="6"/>
  <c r="N21" i="6"/>
  <c r="M21" i="6"/>
  <c r="P20" i="6"/>
  <c r="O20" i="6"/>
  <c r="N20" i="6"/>
  <c r="M20" i="6"/>
  <c r="P19" i="6"/>
  <c r="O19" i="6"/>
  <c r="N19" i="6"/>
  <c r="M19" i="6"/>
  <c r="P18" i="6"/>
  <c r="O18" i="6"/>
  <c r="N18" i="6"/>
  <c r="M18" i="6"/>
  <c r="P17" i="6"/>
  <c r="O17" i="6"/>
  <c r="N17" i="6"/>
  <c r="M17" i="6"/>
  <c r="P16" i="6"/>
  <c r="O16" i="6"/>
  <c r="N16" i="6"/>
  <c r="M16" i="6"/>
  <c r="P15" i="6"/>
  <c r="O15" i="6"/>
  <c r="N15" i="6"/>
  <c r="M15" i="6"/>
  <c r="P14" i="6"/>
  <c r="O14" i="6"/>
  <c r="N14" i="6"/>
  <c r="M14" i="6"/>
  <c r="P13" i="6"/>
  <c r="O13" i="6"/>
  <c r="N13" i="6"/>
  <c r="M13" i="6"/>
  <c r="P12" i="6"/>
  <c r="O12" i="6"/>
  <c r="N12" i="6"/>
  <c r="M12" i="6"/>
  <c r="P11" i="6"/>
  <c r="O11" i="6"/>
  <c r="N11" i="6"/>
  <c r="M11" i="6"/>
  <c r="P10" i="6"/>
  <c r="O10" i="6"/>
  <c r="N10" i="6"/>
  <c r="M10" i="6"/>
  <c r="P9" i="6"/>
  <c r="O9" i="6"/>
  <c r="N9" i="6"/>
  <c r="M9" i="6"/>
  <c r="P8" i="6"/>
  <c r="O8" i="6"/>
  <c r="N8" i="6"/>
  <c r="M8" i="6"/>
  <c r="P7" i="6"/>
  <c r="O7" i="6"/>
  <c r="N7" i="6"/>
  <c r="M7" i="6"/>
  <c r="P6" i="6"/>
  <c r="O6" i="6"/>
  <c r="N6" i="6"/>
  <c r="M6" i="6"/>
  <c r="P5" i="6"/>
  <c r="O5" i="6"/>
  <c r="N5" i="6"/>
  <c r="M5" i="6"/>
  <c r="P4" i="6"/>
  <c r="O4" i="6"/>
  <c r="N4" i="6"/>
  <c r="M4" i="6"/>
  <c r="P3" i="6"/>
  <c r="O3" i="6"/>
  <c r="N3" i="6"/>
  <c r="N33" i="6" s="1"/>
  <c r="M3" i="6"/>
  <c r="M36" i="5"/>
  <c r="M35" i="5"/>
  <c r="P33" i="5"/>
  <c r="O33" i="5"/>
  <c r="N33" i="5"/>
  <c r="M33" i="5"/>
  <c r="P32" i="5"/>
  <c r="O32" i="5"/>
  <c r="N32" i="5"/>
  <c r="M32" i="5"/>
  <c r="P31" i="5"/>
  <c r="O31" i="5"/>
  <c r="N31" i="5"/>
  <c r="M31" i="5"/>
  <c r="P30" i="5"/>
  <c r="O30" i="5"/>
  <c r="N30" i="5"/>
  <c r="M30" i="5"/>
  <c r="P29" i="5"/>
  <c r="O29" i="5"/>
  <c r="N29" i="5"/>
  <c r="M29" i="5"/>
  <c r="P28" i="5"/>
  <c r="O28" i="5"/>
  <c r="N28" i="5"/>
  <c r="M28" i="5"/>
  <c r="P27" i="5"/>
  <c r="O27" i="5"/>
  <c r="N27" i="5"/>
  <c r="M27" i="5"/>
  <c r="P26" i="5"/>
  <c r="O26" i="5"/>
  <c r="N26" i="5"/>
  <c r="M26" i="5"/>
  <c r="P25" i="5"/>
  <c r="O25" i="5"/>
  <c r="N25" i="5"/>
  <c r="M25" i="5"/>
  <c r="P24" i="5"/>
  <c r="O24" i="5"/>
  <c r="N24" i="5"/>
  <c r="M24" i="5"/>
  <c r="P23" i="5"/>
  <c r="O23" i="5"/>
  <c r="N23" i="5"/>
  <c r="M23" i="5"/>
  <c r="P22" i="5"/>
  <c r="O22" i="5"/>
  <c r="N22" i="5"/>
  <c r="M22" i="5"/>
  <c r="P21" i="5"/>
  <c r="O21" i="5"/>
  <c r="N21" i="5"/>
  <c r="M21" i="5"/>
  <c r="P20" i="5"/>
  <c r="O20" i="5"/>
  <c r="N20" i="5"/>
  <c r="M20" i="5"/>
  <c r="P19" i="5"/>
  <c r="O19" i="5"/>
  <c r="N19" i="5"/>
  <c r="M19" i="5"/>
  <c r="P18" i="5"/>
  <c r="O18" i="5"/>
  <c r="N18" i="5"/>
  <c r="M18" i="5"/>
  <c r="P17" i="5"/>
  <c r="O17" i="5"/>
  <c r="N17" i="5"/>
  <c r="M17" i="5"/>
  <c r="P16" i="5"/>
  <c r="O16" i="5"/>
  <c r="N16" i="5"/>
  <c r="M16" i="5"/>
  <c r="P15" i="5"/>
  <c r="O15" i="5"/>
  <c r="N15" i="5"/>
  <c r="M15" i="5"/>
  <c r="P14" i="5"/>
  <c r="O14" i="5"/>
  <c r="N14" i="5"/>
  <c r="M14" i="5"/>
  <c r="P13" i="5"/>
  <c r="O13" i="5"/>
  <c r="N13" i="5"/>
  <c r="M13" i="5"/>
  <c r="P12" i="5"/>
  <c r="O12" i="5"/>
  <c r="N12" i="5"/>
  <c r="M12" i="5"/>
  <c r="P11" i="5"/>
  <c r="O11" i="5"/>
  <c r="N11" i="5"/>
  <c r="M11" i="5"/>
  <c r="P10" i="5"/>
  <c r="O10" i="5"/>
  <c r="N10" i="5"/>
  <c r="M10" i="5"/>
  <c r="P9" i="5"/>
  <c r="O9" i="5"/>
  <c r="N9" i="5"/>
  <c r="M9" i="5"/>
  <c r="P8" i="5"/>
  <c r="O8" i="5"/>
  <c r="N8" i="5"/>
  <c r="M8" i="5"/>
  <c r="P7" i="5"/>
  <c r="O7" i="5"/>
  <c r="N7" i="5"/>
  <c r="M7" i="5"/>
  <c r="P6" i="5"/>
  <c r="O6" i="5"/>
  <c r="N6" i="5"/>
  <c r="M6" i="5"/>
  <c r="P5" i="5"/>
  <c r="O5" i="5"/>
  <c r="N5" i="5"/>
  <c r="M5" i="5"/>
  <c r="P4" i="5"/>
  <c r="O4" i="5"/>
  <c r="N4" i="5"/>
  <c r="M4" i="5"/>
  <c r="P3" i="5"/>
  <c r="O3" i="5"/>
  <c r="N3" i="5"/>
  <c r="M3" i="5"/>
  <c r="M33" i="4"/>
  <c r="M32" i="4"/>
  <c r="P30" i="4"/>
  <c r="O30" i="4"/>
  <c r="N30" i="4"/>
  <c r="M30" i="4"/>
  <c r="P29" i="4"/>
  <c r="O29" i="4"/>
  <c r="N29" i="4"/>
  <c r="M29" i="4"/>
  <c r="P28" i="4"/>
  <c r="O28" i="4"/>
  <c r="N28" i="4"/>
  <c r="M28" i="4"/>
  <c r="P27" i="4"/>
  <c r="O27" i="4"/>
  <c r="N27" i="4"/>
  <c r="M27" i="4"/>
  <c r="P26" i="4"/>
  <c r="O26" i="4"/>
  <c r="N26" i="4"/>
  <c r="M26" i="4"/>
  <c r="P25" i="4"/>
  <c r="O25" i="4"/>
  <c r="N25" i="4"/>
  <c r="M25" i="4"/>
  <c r="P24" i="4"/>
  <c r="O24" i="4"/>
  <c r="N24" i="4"/>
  <c r="M24" i="4"/>
  <c r="P23" i="4"/>
  <c r="O23" i="4"/>
  <c r="N23" i="4"/>
  <c r="M23" i="4"/>
  <c r="P22" i="4"/>
  <c r="O22" i="4"/>
  <c r="N22" i="4"/>
  <c r="M22" i="4"/>
  <c r="P21" i="4"/>
  <c r="O21" i="4"/>
  <c r="N21" i="4"/>
  <c r="M21" i="4"/>
  <c r="P20" i="4"/>
  <c r="O20" i="4"/>
  <c r="N20" i="4"/>
  <c r="M20" i="4"/>
  <c r="P19" i="4"/>
  <c r="O19" i="4"/>
  <c r="N19" i="4"/>
  <c r="M19" i="4"/>
  <c r="P18" i="4"/>
  <c r="O18" i="4"/>
  <c r="N18" i="4"/>
  <c r="M18" i="4"/>
  <c r="P17" i="4"/>
  <c r="O17" i="4"/>
  <c r="N17" i="4"/>
  <c r="M17" i="4"/>
  <c r="P16" i="4"/>
  <c r="O16" i="4"/>
  <c r="N16" i="4"/>
  <c r="M16" i="4"/>
  <c r="P15" i="4"/>
  <c r="O15" i="4"/>
  <c r="N15" i="4"/>
  <c r="M15" i="4"/>
  <c r="P14" i="4"/>
  <c r="O14" i="4"/>
  <c r="N14" i="4"/>
  <c r="M14" i="4"/>
  <c r="P13" i="4"/>
  <c r="O13" i="4"/>
  <c r="N13" i="4"/>
  <c r="M13" i="4"/>
  <c r="P12" i="4"/>
  <c r="O12" i="4"/>
  <c r="N12" i="4"/>
  <c r="M12" i="4"/>
  <c r="P11" i="4"/>
  <c r="O11" i="4"/>
  <c r="N11" i="4"/>
  <c r="M11" i="4"/>
  <c r="P10" i="4"/>
  <c r="O10" i="4"/>
  <c r="N10" i="4"/>
  <c r="M10" i="4"/>
  <c r="P9" i="4"/>
  <c r="O9" i="4"/>
  <c r="N9" i="4"/>
  <c r="M9" i="4"/>
  <c r="P8" i="4"/>
  <c r="O8" i="4"/>
  <c r="N8" i="4"/>
  <c r="M8" i="4"/>
  <c r="P7" i="4"/>
  <c r="O7" i="4"/>
  <c r="N7" i="4"/>
  <c r="M7" i="4"/>
  <c r="P6" i="4"/>
  <c r="O6" i="4"/>
  <c r="N6" i="4"/>
  <c r="M6" i="4"/>
  <c r="P5" i="4"/>
  <c r="O5" i="4"/>
  <c r="N5" i="4"/>
  <c r="M5" i="4"/>
  <c r="P4" i="4"/>
  <c r="O4" i="4"/>
  <c r="N4" i="4"/>
  <c r="M4" i="4"/>
  <c r="P3" i="4"/>
  <c r="O3" i="4"/>
  <c r="N3" i="4"/>
  <c r="N31" i="4" s="1"/>
  <c r="M3" i="4"/>
  <c r="M36" i="3"/>
  <c r="M35" i="3"/>
  <c r="P33" i="3"/>
  <c r="O33" i="3"/>
  <c r="N33" i="3"/>
  <c r="M33" i="3"/>
  <c r="P32" i="3"/>
  <c r="O32" i="3"/>
  <c r="N32" i="3"/>
  <c r="M32" i="3"/>
  <c r="P31" i="3"/>
  <c r="O31" i="3"/>
  <c r="N31" i="3"/>
  <c r="M31" i="3"/>
  <c r="P30" i="3"/>
  <c r="O30" i="3"/>
  <c r="N30" i="3"/>
  <c r="M30" i="3"/>
  <c r="P29" i="3"/>
  <c r="O29" i="3"/>
  <c r="N29" i="3"/>
  <c r="M29" i="3"/>
  <c r="P28" i="3"/>
  <c r="O28" i="3"/>
  <c r="N28" i="3"/>
  <c r="M28" i="3"/>
  <c r="P27" i="3"/>
  <c r="O27" i="3"/>
  <c r="N27" i="3"/>
  <c r="M27" i="3"/>
  <c r="P26" i="3"/>
  <c r="O26" i="3"/>
  <c r="N26" i="3"/>
  <c r="M26" i="3"/>
  <c r="P25" i="3"/>
  <c r="O25" i="3"/>
  <c r="N25" i="3"/>
  <c r="M25" i="3"/>
  <c r="P24" i="3"/>
  <c r="O24" i="3"/>
  <c r="N24" i="3"/>
  <c r="M24" i="3"/>
  <c r="P23" i="3"/>
  <c r="O23" i="3"/>
  <c r="N23" i="3"/>
  <c r="M23" i="3"/>
  <c r="P22" i="3"/>
  <c r="O22" i="3"/>
  <c r="N22" i="3"/>
  <c r="M22" i="3"/>
  <c r="P21" i="3"/>
  <c r="O21" i="3"/>
  <c r="N21" i="3"/>
  <c r="M21" i="3"/>
  <c r="P20" i="3"/>
  <c r="O20" i="3"/>
  <c r="N20" i="3"/>
  <c r="M20" i="3"/>
  <c r="P19" i="3"/>
  <c r="O19" i="3"/>
  <c r="N19" i="3"/>
  <c r="M19" i="3"/>
  <c r="P18" i="3"/>
  <c r="O18" i="3"/>
  <c r="N18" i="3"/>
  <c r="M18" i="3"/>
  <c r="P17" i="3"/>
  <c r="O17" i="3"/>
  <c r="N17" i="3"/>
  <c r="M17" i="3"/>
  <c r="P16" i="3"/>
  <c r="O16" i="3"/>
  <c r="N16" i="3"/>
  <c r="M16" i="3"/>
  <c r="P15" i="3"/>
  <c r="O15" i="3"/>
  <c r="N15" i="3"/>
  <c r="M15" i="3"/>
  <c r="P14" i="3"/>
  <c r="O14" i="3"/>
  <c r="N14" i="3"/>
  <c r="M14" i="3"/>
  <c r="P13" i="3"/>
  <c r="O13" i="3"/>
  <c r="N13" i="3"/>
  <c r="M13" i="3"/>
  <c r="P12" i="3"/>
  <c r="O12" i="3"/>
  <c r="N12" i="3"/>
  <c r="M12" i="3"/>
  <c r="P11" i="3"/>
  <c r="O11" i="3"/>
  <c r="N11" i="3"/>
  <c r="M11" i="3"/>
  <c r="P10" i="3"/>
  <c r="O10" i="3"/>
  <c r="N10" i="3"/>
  <c r="M10" i="3"/>
  <c r="P9" i="3"/>
  <c r="O9" i="3"/>
  <c r="N9" i="3"/>
  <c r="M9" i="3"/>
  <c r="P8" i="3"/>
  <c r="O8" i="3"/>
  <c r="N8" i="3"/>
  <c r="M8" i="3"/>
  <c r="P7" i="3"/>
  <c r="O7" i="3"/>
  <c r="N7" i="3"/>
  <c r="M7" i="3"/>
  <c r="P6" i="3"/>
  <c r="O6" i="3"/>
  <c r="N6" i="3"/>
  <c r="M6" i="3"/>
  <c r="P5" i="3"/>
  <c r="O5" i="3"/>
  <c r="N5" i="3"/>
  <c r="M5" i="3"/>
  <c r="P4" i="3"/>
  <c r="O4" i="3"/>
  <c r="N4" i="3"/>
  <c r="M4" i="3"/>
  <c r="P3" i="3"/>
  <c r="O3" i="3"/>
  <c r="N3" i="3"/>
  <c r="M3" i="3"/>
  <c r="O34" i="9" l="1"/>
  <c r="P33" i="11"/>
  <c r="N33" i="8"/>
  <c r="M31" i="4"/>
  <c r="M34" i="5"/>
  <c r="M34" i="9"/>
  <c r="M33" i="11"/>
  <c r="M34" i="14"/>
  <c r="M33" i="13"/>
  <c r="O34" i="14"/>
  <c r="N34" i="3"/>
  <c r="P31" i="4"/>
  <c r="P33" i="8"/>
  <c r="P34" i="9"/>
  <c r="P34" i="3"/>
  <c r="N34" i="5"/>
  <c r="M33" i="6"/>
  <c r="O34" i="7"/>
  <c r="N34" i="7"/>
  <c r="P34" i="10"/>
  <c r="O34" i="12"/>
  <c r="P33" i="13"/>
  <c r="O34" i="3"/>
  <c r="M34" i="3"/>
  <c r="O31" i="4"/>
  <c r="O34" i="5"/>
  <c r="P34" i="7"/>
  <c r="O33" i="8"/>
  <c r="M33" i="8"/>
  <c r="M34" i="10"/>
  <c r="O33" i="11"/>
  <c r="P34" i="12"/>
  <c r="P34" i="5"/>
  <c r="O33" i="6"/>
  <c r="M34" i="7"/>
  <c r="P34" i="14"/>
  <c r="O34" i="10"/>
  <c r="M34" i="12"/>
  <c r="O33" i="13"/>
  <c r="P33" i="6"/>
  <c r="C12" i="1"/>
  <c r="C13" i="1" l="1"/>
  <c r="D13" i="1" l="1"/>
  <c r="D14" i="1"/>
  <c r="C14" i="1" s="1"/>
  <c r="C9" i="1"/>
  <c r="Q33" i="14" l="1"/>
  <c r="Q6" i="14"/>
  <c r="Q10" i="14"/>
  <c r="Q14" i="14"/>
  <c r="Q18" i="14"/>
  <c r="Q3" i="14"/>
  <c r="Q5" i="13"/>
  <c r="Q9" i="13"/>
  <c r="Q13" i="13"/>
  <c r="Q21" i="13"/>
  <c r="Q29" i="13"/>
  <c r="Q23" i="12"/>
  <c r="Q31" i="12"/>
  <c r="Q4" i="12"/>
  <c r="Q8" i="12"/>
  <c r="Q12" i="12"/>
  <c r="Q5" i="11"/>
  <c r="Q13" i="11"/>
  <c r="Q17" i="11"/>
  <c r="Q21" i="11"/>
  <c r="Q26" i="11"/>
  <c r="Q8" i="10"/>
  <c r="Q16" i="10"/>
  <c r="Q20" i="10"/>
  <c r="Q24" i="10"/>
  <c r="Q28" i="10"/>
  <c r="Q26" i="9"/>
  <c r="Q30" i="9"/>
  <c r="Q24" i="9"/>
  <c r="Q3" i="9"/>
  <c r="Q6" i="8"/>
  <c r="Q15" i="8"/>
  <c r="Q19" i="8"/>
  <c r="Q27" i="8"/>
  <c r="Q4" i="7"/>
  <c r="Q8" i="7"/>
  <c r="Q16" i="7"/>
  <c r="Q24" i="7"/>
  <c r="Q28" i="7"/>
  <c r="Q3" i="7"/>
  <c r="Q31" i="6"/>
  <c r="Q5" i="6"/>
  <c r="Q9" i="6"/>
  <c r="Q13" i="6"/>
  <c r="Q17" i="6"/>
  <c r="Q5" i="5"/>
  <c r="Q9" i="5"/>
  <c r="Q13" i="5"/>
  <c r="Q31" i="14"/>
  <c r="Q7" i="14"/>
  <c r="Q11" i="14"/>
  <c r="Q19" i="14"/>
  <c r="Q6" i="13"/>
  <c r="Q14" i="13"/>
  <c r="Q22" i="13"/>
  <c r="Q26" i="13"/>
  <c r="Q30" i="13"/>
  <c r="Q24" i="12"/>
  <c r="Q32" i="12"/>
  <c r="Q5" i="12"/>
  <c r="Q9" i="12"/>
  <c r="Q3" i="12"/>
  <c r="Q6" i="11"/>
  <c r="Q10" i="11"/>
  <c r="Q14" i="11"/>
  <c r="Q18" i="11"/>
  <c r="Q27" i="11"/>
  <c r="Q31" i="11"/>
  <c r="Q9" i="10"/>
  <c r="Q13" i="10"/>
  <c r="Q17" i="10"/>
  <c r="Q21" i="10"/>
  <c r="Q29" i="10"/>
  <c r="Q27" i="9"/>
  <c r="Q31" i="9"/>
  <c r="Q4" i="9"/>
  <c r="Q7" i="8"/>
  <c r="Q12" i="8"/>
  <c r="Q20" i="8"/>
  <c r="Q28" i="8"/>
  <c r="Q32" i="8"/>
  <c r="Q9" i="7"/>
  <c r="Q17" i="7"/>
  <c r="Q21" i="7"/>
  <c r="Q25" i="7"/>
  <c r="Q29" i="7"/>
  <c r="Q32" i="6"/>
  <c r="Q6" i="6"/>
  <c r="Q10" i="6"/>
  <c r="Q18" i="6"/>
  <c r="Q4" i="14"/>
  <c r="Q12" i="14"/>
  <c r="Q20" i="14"/>
  <c r="Q7" i="13"/>
  <c r="Q15" i="13"/>
  <c r="Q19" i="13"/>
  <c r="Q23" i="13"/>
  <c r="Q27" i="13"/>
  <c r="Q25" i="12"/>
  <c r="Q29" i="12"/>
  <c r="Q33" i="12"/>
  <c r="Q10" i="12"/>
  <c r="Q7" i="11"/>
  <c r="Q11" i="11"/>
  <c r="Q19" i="11"/>
  <c r="Q28" i="11"/>
  <c r="Q32" i="11"/>
  <c r="Q6" i="10"/>
  <c r="Q10" i="10"/>
  <c r="Q14" i="10"/>
  <c r="Q22" i="10"/>
  <c r="Q30" i="10"/>
  <c r="Q32" i="9"/>
  <c r="Q5" i="9"/>
  <c r="Q4" i="8"/>
  <c r="Q8" i="8"/>
  <c r="Q13" i="8"/>
  <c r="Q21" i="8"/>
  <c r="Q25" i="8"/>
  <c r="Q29" i="8"/>
  <c r="Q10" i="7"/>
  <c r="Q14" i="7"/>
  <c r="Q18" i="7"/>
  <c r="Q22" i="7"/>
  <c r="Q30" i="7"/>
  <c r="Q30" i="6"/>
  <c r="Q11" i="6"/>
  <c r="Q19" i="6"/>
  <c r="Q7" i="5"/>
  <c r="Q15" i="5"/>
  <c r="Q19" i="5"/>
  <c r="Q32" i="14"/>
  <c r="Q5" i="14"/>
  <c r="Q13" i="14"/>
  <c r="Q17" i="14"/>
  <c r="Q21" i="14"/>
  <c r="Q8" i="13"/>
  <c r="Q12" i="13"/>
  <c r="Q16" i="13"/>
  <c r="Q20" i="13"/>
  <c r="Q28" i="13"/>
  <c r="Q26" i="12"/>
  <c r="Q30" i="12"/>
  <c r="Q22" i="12"/>
  <c r="Q11" i="12"/>
  <c r="Q4" i="11"/>
  <c r="Q12" i="11"/>
  <c r="Q20" i="11"/>
  <c r="Q25" i="11"/>
  <c r="Q3" i="11"/>
  <c r="Q7" i="10"/>
  <c r="Q15" i="10"/>
  <c r="Q23" i="10"/>
  <c r="Q27" i="10"/>
  <c r="Q31" i="10"/>
  <c r="Q25" i="9"/>
  <c r="Q33" i="9"/>
  <c r="Q6" i="9"/>
  <c r="Q5" i="8"/>
  <c r="Q14" i="8"/>
  <c r="Q18" i="8"/>
  <c r="Q22" i="8"/>
  <c r="Q26" i="8"/>
  <c r="Q7" i="7"/>
  <c r="Q11" i="7"/>
  <c r="Q15" i="7"/>
  <c r="Q23" i="7"/>
  <c r="Q12" i="6"/>
  <c r="Q3" i="6"/>
  <c r="Q6" i="5"/>
  <c r="Q12" i="5"/>
  <c r="Q23" i="5"/>
  <c r="Q27" i="5"/>
  <c r="Q5" i="4"/>
  <c r="Q9" i="4"/>
  <c r="Q13" i="4"/>
  <c r="Q21" i="4"/>
  <c r="Q29" i="4"/>
  <c r="Q12" i="3"/>
  <c r="Q16" i="3"/>
  <c r="Q24" i="3"/>
  <c r="Q32" i="3"/>
  <c r="Q8" i="4"/>
  <c r="Q20" i="4"/>
  <c r="Q19" i="3"/>
  <c r="Q31" i="3"/>
  <c r="Q4" i="6"/>
  <c r="Q8" i="5"/>
  <c r="Q14" i="5"/>
  <c r="Q20" i="5"/>
  <c r="Q28" i="5"/>
  <c r="Q6" i="4"/>
  <c r="Q14" i="4"/>
  <c r="Q22" i="4"/>
  <c r="Q26" i="4"/>
  <c r="Q30" i="4"/>
  <c r="Q9" i="3"/>
  <c r="Q17" i="3"/>
  <c r="Q25" i="3"/>
  <c r="Q29" i="3"/>
  <c r="Q33" i="3"/>
  <c r="Q26" i="5"/>
  <c r="Q16" i="4"/>
  <c r="Q28" i="4"/>
  <c r="Q15" i="3"/>
  <c r="Q16" i="5"/>
  <c r="Q21" i="5"/>
  <c r="Q29" i="5"/>
  <c r="Q33" i="5"/>
  <c r="Q7" i="4"/>
  <c r="Q15" i="4"/>
  <c r="Q19" i="4"/>
  <c r="Q23" i="4"/>
  <c r="Q27" i="4"/>
  <c r="Q10" i="3"/>
  <c r="Q18" i="3"/>
  <c r="Q22" i="3"/>
  <c r="Q26" i="3"/>
  <c r="Q30" i="3"/>
  <c r="Q8" i="3"/>
  <c r="Q16" i="6"/>
  <c r="Q22" i="5"/>
  <c r="Q30" i="5"/>
  <c r="Q12" i="4"/>
  <c r="Q11" i="3"/>
  <c r="Q23" i="3"/>
  <c r="F39" i="1"/>
  <c r="C19" i="1" s="1"/>
  <c r="D27" i="1"/>
  <c r="D7" i="1"/>
  <c r="D8" i="1"/>
  <c r="D28" i="1"/>
  <c r="D32" i="1"/>
  <c r="D36" i="1"/>
  <c r="D29" i="1"/>
  <c r="D33" i="1"/>
  <c r="D37" i="1"/>
  <c r="D30" i="1"/>
  <c r="D34" i="1"/>
  <c r="D38" i="1"/>
  <c r="D31" i="1"/>
  <c r="D35" i="1"/>
  <c r="D16" i="1"/>
  <c r="Q34" i="3" l="1"/>
  <c r="Q34" i="10"/>
  <c r="Q33" i="8"/>
  <c r="Q33" i="13"/>
  <c r="Q33" i="11"/>
  <c r="Q34" i="12"/>
  <c r="Q34" i="5"/>
  <c r="Q34" i="9"/>
  <c r="Q34" i="14"/>
  <c r="Q34" i="7"/>
  <c r="Q31" i="4"/>
  <c r="Q33" i="6"/>
  <c r="D39" i="1"/>
  <c r="D15" i="1"/>
  <c r="C16" i="1"/>
  <c r="R4" i="14" l="1"/>
  <c r="R12" i="14"/>
  <c r="R20" i="14"/>
  <c r="R7" i="13"/>
  <c r="R15" i="13"/>
  <c r="R19" i="13"/>
  <c r="R23" i="13"/>
  <c r="R27" i="13"/>
  <c r="R33" i="12"/>
  <c r="R10" i="12"/>
  <c r="R6" i="11"/>
  <c r="R10" i="11"/>
  <c r="R14" i="11"/>
  <c r="R18" i="11"/>
  <c r="R27" i="11"/>
  <c r="R31" i="11"/>
  <c r="R14" i="10"/>
  <c r="R22" i="10"/>
  <c r="R30" i="10"/>
  <c r="R13" i="10"/>
  <c r="R5" i="9"/>
  <c r="R7" i="8"/>
  <c r="R12" i="8"/>
  <c r="R20" i="8"/>
  <c r="R28" i="8"/>
  <c r="R32" i="8"/>
  <c r="R9" i="7"/>
  <c r="R17" i="7"/>
  <c r="R21" i="7"/>
  <c r="R25" i="7"/>
  <c r="R29" i="7"/>
  <c r="R11" i="6"/>
  <c r="R8" i="5"/>
  <c r="R12" i="5"/>
  <c r="R16" i="5"/>
  <c r="R20" i="5"/>
  <c r="R28" i="5"/>
  <c r="R5" i="14"/>
  <c r="R13" i="14"/>
  <c r="R17" i="14"/>
  <c r="R21" i="14"/>
  <c r="R8" i="13"/>
  <c r="R12" i="13"/>
  <c r="R16" i="13"/>
  <c r="R20" i="13"/>
  <c r="R28" i="13"/>
  <c r="R30" i="12"/>
  <c r="R29" i="12"/>
  <c r="R11" i="12"/>
  <c r="R7" i="11"/>
  <c r="R11" i="11"/>
  <c r="R19" i="11"/>
  <c r="R28" i="11"/>
  <c r="R32" i="11"/>
  <c r="R15" i="10"/>
  <c r="R23" i="10"/>
  <c r="R27" i="10"/>
  <c r="R31" i="10"/>
  <c r="R6" i="9"/>
  <c r="R4" i="8"/>
  <c r="R8" i="8"/>
  <c r="R13" i="8"/>
  <c r="R21" i="8"/>
  <c r="R25" i="8"/>
  <c r="R29" i="8"/>
  <c r="R10" i="7"/>
  <c r="R14" i="7"/>
  <c r="R18" i="7"/>
  <c r="R22" i="7"/>
  <c r="R30" i="7"/>
  <c r="R4" i="6"/>
  <c r="R12" i="6"/>
  <c r="R31" i="6"/>
  <c r="R5" i="5"/>
  <c r="R9" i="5"/>
  <c r="R13" i="5"/>
  <c r="R6" i="14"/>
  <c r="R10" i="14"/>
  <c r="R14" i="14"/>
  <c r="R18" i="14"/>
  <c r="R3" i="14"/>
  <c r="R5" i="13"/>
  <c r="R9" i="13"/>
  <c r="R13" i="13"/>
  <c r="R21" i="13"/>
  <c r="R29" i="13"/>
  <c r="R31" i="12"/>
  <c r="R4" i="12"/>
  <c r="R8" i="12"/>
  <c r="R12" i="12"/>
  <c r="R4" i="11"/>
  <c r="R12" i="11"/>
  <c r="R20" i="11"/>
  <c r="R25" i="11"/>
  <c r="R3" i="11"/>
  <c r="R16" i="10"/>
  <c r="R20" i="10"/>
  <c r="R24" i="10"/>
  <c r="R28" i="10"/>
  <c r="R3" i="9"/>
  <c r="R5" i="8"/>
  <c r="R14" i="8"/>
  <c r="R18" i="8"/>
  <c r="R22" i="8"/>
  <c r="R26" i="8"/>
  <c r="R7" i="7"/>
  <c r="R11" i="7"/>
  <c r="R15" i="7"/>
  <c r="R23" i="7"/>
  <c r="R5" i="6"/>
  <c r="R9" i="6"/>
  <c r="R13" i="6"/>
  <c r="R32" i="6"/>
  <c r="R6" i="5"/>
  <c r="R14" i="5"/>
  <c r="R22" i="5"/>
  <c r="R26" i="5"/>
  <c r="R30" i="5"/>
  <c r="R7" i="14"/>
  <c r="R11" i="14"/>
  <c r="R19" i="14"/>
  <c r="R6" i="13"/>
  <c r="R14" i="13"/>
  <c r="R22" i="13"/>
  <c r="R26" i="13"/>
  <c r="R30" i="13"/>
  <c r="R32" i="12"/>
  <c r="R5" i="12"/>
  <c r="R9" i="12"/>
  <c r="R3" i="12"/>
  <c r="R5" i="11"/>
  <c r="R13" i="11"/>
  <c r="R17" i="11"/>
  <c r="R21" i="11"/>
  <c r="R26" i="11"/>
  <c r="R17" i="10"/>
  <c r="R21" i="10"/>
  <c r="R29" i="10"/>
  <c r="R4" i="9"/>
  <c r="R6" i="8"/>
  <c r="R15" i="8"/>
  <c r="R19" i="8"/>
  <c r="R27" i="8"/>
  <c r="R4" i="7"/>
  <c r="R8" i="7"/>
  <c r="R16" i="7"/>
  <c r="R24" i="7"/>
  <c r="R28" i="7"/>
  <c r="R3" i="7"/>
  <c r="R6" i="6"/>
  <c r="R10" i="6"/>
  <c r="R30" i="6"/>
  <c r="R19" i="5"/>
  <c r="R8" i="4"/>
  <c r="R12" i="4"/>
  <c r="R16" i="4"/>
  <c r="R26" i="4"/>
  <c r="R30" i="4"/>
  <c r="R10" i="3"/>
  <c r="R18" i="3"/>
  <c r="R22" i="3"/>
  <c r="R26" i="3"/>
  <c r="R30" i="3"/>
  <c r="R8" i="3"/>
  <c r="R29" i="4"/>
  <c r="R9" i="3"/>
  <c r="R33" i="3"/>
  <c r="R15" i="5"/>
  <c r="R21" i="5"/>
  <c r="R27" i="5"/>
  <c r="R33" i="5"/>
  <c r="R5" i="4"/>
  <c r="R9" i="4"/>
  <c r="R13" i="4"/>
  <c r="R27" i="4"/>
  <c r="R11" i="3"/>
  <c r="R15" i="3"/>
  <c r="R19" i="3"/>
  <c r="R23" i="3"/>
  <c r="R31" i="3"/>
  <c r="R15" i="4"/>
  <c r="R17" i="3"/>
  <c r="R29" i="3"/>
  <c r="R3" i="6"/>
  <c r="R7" i="5"/>
  <c r="R23" i="5"/>
  <c r="R29" i="5"/>
  <c r="R6" i="4"/>
  <c r="R14" i="4"/>
  <c r="R28" i="4"/>
  <c r="R12" i="3"/>
  <c r="R16" i="3"/>
  <c r="R24" i="3"/>
  <c r="R32" i="3"/>
  <c r="R7" i="4"/>
  <c r="R25" i="3"/>
  <c r="H39" i="1"/>
  <c r="C21" i="1" s="1"/>
  <c r="D21" i="1" s="1"/>
  <c r="C15" i="1"/>
  <c r="G39" i="1" l="1"/>
  <c r="C20" i="1" s="1"/>
  <c r="C22" i="1" s="1"/>
  <c r="D22" i="1" s="1"/>
  <c r="R33" i="6" l="1"/>
  <c r="E30" i="1" s="1"/>
  <c r="R34" i="14"/>
  <c r="E38" i="1" s="1"/>
  <c r="R33" i="13"/>
  <c r="E37" i="1" s="1"/>
  <c r="R33" i="8"/>
  <c r="E32" i="1" s="1"/>
  <c r="R34" i="9"/>
  <c r="E33" i="1" s="1"/>
  <c r="R34" i="7"/>
  <c r="E31" i="1" s="1"/>
  <c r="R34" i="12"/>
  <c r="E36" i="1" s="1"/>
  <c r="R34" i="3"/>
  <c r="E27" i="1" s="1"/>
  <c r="R34" i="5"/>
  <c r="E29" i="1" s="1"/>
  <c r="R33" i="11"/>
  <c r="E35" i="1" s="1"/>
  <c r="R31" i="4"/>
  <c r="E28" i="1" s="1"/>
  <c r="R34" i="10"/>
  <c r="E34" i="1" s="1"/>
  <c r="E39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Alyssia Andrighetto</author>
  </authors>
  <commentList>
    <comment ref="C3" authorId="0" shapeId="0" xr:uid="{9CEC6E3D-6538-4B2B-8E9D-91D07613C735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Pour une personne qui travaille toute l'année : Changer simplement le taux d'activité.</t>
        </r>
      </text>
    </comment>
    <comment ref="C6" authorId="0" shapeId="0" xr:uid="{4CDA139F-9443-4C1C-BB5D-9FD255522ABA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Pour une personne débutant en cours d'année : prendre ce chiffre dans le fichier 2015-2024_calcul_organisation_specifique_temps_travail.xlsx</t>
        </r>
      </text>
    </comment>
    <comment ref="C7" authorId="0" shapeId="0" xr:uid="{EDF5A523-39DD-4347-AAD8-818E25304AF8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Pour une personne débutant en cours d'année : prendre ce chiffre dans le fichier 2015-2024_calcul_organisation_specifique_temps_travail.xlsx</t>
        </r>
      </text>
    </comment>
    <comment ref="C8" authorId="0" shapeId="0" xr:uid="{DFF25CFE-D116-4092-B8D0-4E6793CD099F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Pour une personne débutant en cours d'année : Compter le nombre de jours de vacances total nécessaire pour terminer l'année (récup ET vacances) et soustraire le nombre de jours de vacances contractuel.</t>
        </r>
      </text>
    </comment>
    <comment ref="D12" authorId="0" shapeId="0" xr:uid="{D6BF0A41-0C51-467F-8D94-C8D636191DE5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Pour une personne débutant en cours d'année : prendre ce chiffre dans le fichier 2021-2024_calcul_organisation_specifique_temps_travail.xlsx</t>
        </r>
      </text>
    </comment>
    <comment ref="D16" authorId="0" shapeId="0" xr:uid="{9306FA3C-BECF-4A7C-BDEC-C88DDC63F8D9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Heures contractuelles / jours travaillés = heures par jour travaillé</t>
        </r>
      </text>
    </comment>
    <comment ref="D26" authorId="0" shapeId="0" xr:uid="{55304DCF-9136-4AEE-8913-5D141420C401}">
      <text>
        <r>
          <rPr>
            <b/>
            <sz val="9"/>
            <color indexed="81"/>
            <rFont val="Tahoma"/>
            <charset val="1"/>
          </rPr>
          <t>Alyssia Andrighetto:</t>
        </r>
        <r>
          <rPr>
            <sz val="9"/>
            <color indexed="81"/>
            <rFont val="Tahoma"/>
            <charset val="1"/>
          </rPr>
          <t xml:space="preserve">
Pour une personne débutant en cours d'année : 
Supprimer les lignes de mois inutiles, puis adapter la formule dans les cellules "heures contractuelles lissées" : C12/nb de mois travaillés. Vérifier que le total de cette colonne et la voisine soit identique.</t>
        </r>
      </text>
    </comment>
  </commentList>
</comments>
</file>

<file path=xl/sharedStrings.xml><?xml version="1.0" encoding="utf-8"?>
<sst xmlns="http://schemas.openxmlformats.org/spreadsheetml/2006/main" count="880" uniqueCount="119">
  <si>
    <t>Taux d'activité (%) :</t>
  </si>
  <si>
    <t>Heures effectuées</t>
  </si>
  <si>
    <t>Début</t>
  </si>
  <si>
    <t>Fin</t>
  </si>
  <si>
    <t>Jour entier</t>
  </si>
  <si>
    <t>Demi-jour</t>
  </si>
  <si>
    <t>Total</t>
  </si>
  <si>
    <t>Total mois :</t>
  </si>
  <si>
    <t>Heures théoriques</t>
  </si>
  <si>
    <t>En centièmes</t>
  </si>
  <si>
    <t>Nom du/de la collaborateur-trice :</t>
  </si>
  <si>
    <t>Heures avec annualisation</t>
  </si>
  <si>
    <t>Remarques</t>
  </si>
  <si>
    <t>Absences</t>
  </si>
  <si>
    <t>Total absences :</t>
  </si>
  <si>
    <t>Vacances restantes (j) :</t>
  </si>
  <si>
    <t>Heures contractuelles par jour</t>
  </si>
  <si>
    <t xml:space="preserve">Jours ouvrables </t>
  </si>
  <si>
    <t>Jours travaillés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</si>
  <si>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</si>
  <si>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</si>
  <si>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</si>
  <si>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</si>
  <si>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</si>
  <si>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</si>
  <si>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</si>
  <si>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</si>
  <si>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</si>
  <si>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</si>
  <si>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</si>
  <si>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</si>
  <si>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Heures contractuelles</t>
  </si>
  <si>
    <t>dont absences maladie et autres</t>
  </si>
  <si>
    <t>dont vacances</t>
  </si>
  <si>
    <t>Solde</t>
  </si>
  <si>
    <t>dont travail</t>
  </si>
  <si>
    <t>Heures travail</t>
  </si>
  <si>
    <t>Heures absences diverses</t>
  </si>
  <si>
    <t>Heures vacances et récupération</t>
  </si>
  <si>
    <t>HH:MM</t>
  </si>
  <si>
    <t>-</t>
  </si>
  <si>
    <t>XYZ</t>
  </si>
  <si>
    <t>Heures contractuelles lissées</t>
  </si>
  <si>
    <t>Heures travail effectives</t>
  </si>
  <si>
    <t>Check-list pour personne qui arrive ou part en cours d'année :</t>
  </si>
  <si>
    <t>Masquer les feuilles des mois inutiles</t>
  </si>
  <si>
    <t>Heures supplémentaires année précédente</t>
  </si>
  <si>
    <t>sam.</t>
  </si>
  <si>
    <t>dim.</t>
  </si>
  <si>
    <t>lun.</t>
  </si>
  <si>
    <t>mar.</t>
  </si>
  <si>
    <t>mer.</t>
  </si>
  <si>
    <t>jeu.</t>
  </si>
  <si>
    <t>ven.</t>
  </si>
  <si>
    <t>lu</t>
  </si>
  <si>
    <t>ma</t>
  </si>
  <si>
    <t>mer</t>
  </si>
  <si>
    <t>je</t>
  </si>
  <si>
    <t>ve</t>
  </si>
  <si>
    <t>sa</t>
  </si>
  <si>
    <t>di</t>
  </si>
  <si>
    <t>Jan</t>
  </si>
  <si>
    <t>Fev</t>
  </si>
  <si>
    <t>Mar</t>
  </si>
  <si>
    <t>Avr</t>
  </si>
  <si>
    <t>Mai</t>
  </si>
  <si>
    <t>Juin</t>
  </si>
  <si>
    <t>Juill</t>
  </si>
  <si>
    <t>Août</t>
  </si>
  <si>
    <t>Sept</t>
  </si>
  <si>
    <t>Oct</t>
  </si>
  <si>
    <t>Nov</t>
  </si>
  <si>
    <t>Déc</t>
  </si>
  <si>
    <t>jours travaillés</t>
  </si>
  <si>
    <t>jours fériés</t>
  </si>
  <si>
    <t>congé payé</t>
  </si>
  <si>
    <t>week-end</t>
  </si>
  <si>
    <t>jours à compenser</t>
  </si>
  <si>
    <t>Heures travail + absences diverses</t>
  </si>
  <si>
    <t>Cellules à modifier</t>
  </si>
  <si>
    <t>Cellules à ne pas modifier</t>
  </si>
  <si>
    <t>Vacances et récupération</t>
  </si>
  <si>
    <t>Jours vacances contractuels</t>
  </si>
  <si>
    <t>Heures contractuelles par année</t>
  </si>
  <si>
    <t>Heures organisation spéc. par jour</t>
  </si>
  <si>
    <t>Heures organisation spéc. par semaine</t>
  </si>
  <si>
    <t>Jours récupération (organisation spéc.)</t>
  </si>
  <si>
    <t>Heures théoriques selon organisation spéc.</t>
  </si>
  <si>
    <t>Heures par année à 100%</t>
  </si>
  <si>
    <t>Jours</t>
  </si>
  <si>
    <t>Heures</t>
  </si>
  <si>
    <t>Heures par année à 100% : V23 -&gt; D12</t>
  </si>
  <si>
    <t>Jours de récupération : I24 -&gt; C8</t>
  </si>
  <si>
    <t>Jours ouvrables : R16 -&gt; C6</t>
  </si>
  <si>
    <t>Jours de vacances : R19 -&gt; C7</t>
  </si>
  <si>
    <t>Transférer les informations suivantes ici :</t>
  </si>
  <si>
    <t>Modifier le taux d'activité (C3)</t>
  </si>
  <si>
    <t>Indiquer les dates de début et de fin du contrat (si pas de fin prévue, mettre le 31.12). Laisser 100%.</t>
  </si>
  <si>
    <t>Corriger le calcul de la colonne "Heures contractuelles lissées" en remplaçant "12" par le nombre de mois travaillés</t>
  </si>
  <si>
    <t>Vérifier que les autres informations sont identiques entre les deux fichiers.</t>
  </si>
  <si>
    <t>Effectuer ici les changements suivants :</t>
  </si>
  <si>
    <t>Heures absences (maladie, congés spéciaux, etc.)</t>
  </si>
  <si>
    <t>Total vacances</t>
  </si>
  <si>
    <t>Janvier 2025</t>
  </si>
  <si>
    <t>Février 2025</t>
  </si>
  <si>
    <t>Mars 2025</t>
  </si>
  <si>
    <t>Avril 2025</t>
  </si>
  <si>
    <t>Mai 2025</t>
  </si>
  <si>
    <t>Juin 2025</t>
  </si>
  <si>
    <t>Juillet 2025</t>
  </si>
  <si>
    <t>Août 2025</t>
  </si>
  <si>
    <t>Septembre 2025</t>
  </si>
  <si>
    <t>Octobre 2025</t>
  </si>
  <si>
    <t>Novembre 2025</t>
  </si>
  <si>
    <t>Décembre 2025</t>
  </si>
  <si>
    <t>Toutes les informations sont à rechercher dans le fichier 2015-2026_calcul_organisation_specifique_temps_travail.xlsx</t>
  </si>
  <si>
    <t>Dans le fichier 2015-2026_calcul_organisation_specifique_temps_travail.xlsx, effectuer les modifications suivantes :</t>
  </si>
  <si>
    <t>Pour modifier le nombre de jours de congé supplémentaire (I20) : calculer le nombre de jours de congé total (n) avec la feuille "Détail 2025", puis dans la case I20, inscrire "=n-R19".</t>
  </si>
  <si>
    <t>Supprimer les lignes du tableau en C27:H38 pour les mois inutiles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</si>
</sst>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hh\.mm&quot; h&quot;;@"/>
    <numFmt numFmtId="165" formatCode="[h]:\ mm;\ @"/>
    <numFmt numFmtId="166" formatCode="dd\.mm\.yyyy;@"/>
    <numFmt numFmtId="167" formatCode="[$-100C]ddd"/>
    <numFmt numFmtId="168" formatCode="[h]:mm"/>
  </numFmts>
  <fonts count="2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Verdana"/>
      <family val="2"/>
    </font>
    <font>
      <b/>
      <sz val="10"/>
      <color theme="1"/>
      <name val="Verdana"/>
      <family val="2"/>
    </font>
    <font>
      <sz val="10"/>
      <name val="Verdana"/>
      <family val="2"/>
    </font>
    <font>
      <sz val="11"/>
      <name val="Calibri"/>
      <family val="2"/>
      <scheme val="minor"/>
    </font>
    <font>
      <b/>
      <sz val="10"/>
      <name val="Verdana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b/>
      <sz val="10"/>
      <color theme="1"/>
      <name val="Arial"/>
      <family val="2"/>
    </font>
    <font>
      <sz val="11"/>
      <color theme="0"/>
      <name val="Arial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i/>
      <sz val="10"/>
      <color theme="1"/>
      <name val="Verdana"/>
      <family val="2"/>
    </font>
    <font>
      <b/>
      <sz val="11"/>
      <name val="Calibri"/>
      <family val="2"/>
      <scheme val="minor"/>
    </font>
    <font>
      <b/>
      <sz val="20"/>
      <name val="Calibri"/>
      <family val="2"/>
      <scheme val="minor"/>
    </font>
    <font>
      <b/>
      <sz val="16"/>
      <color theme="1"/>
      <name val="Verdana"/>
      <family val="2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sz val="11"/>
      <name val="Verdana"/>
      <family val="2"/>
    </font>
    <font>
      <sz val="11"/>
      <color theme="0"/>
      <name val="Verdana"/>
      <family val="2"/>
    </font>
    <font>
      <sz val="11"/>
      <color theme="9" tint="0.59999389629810485"/>
      <name val="Verdana"/>
      <family val="2"/>
    </font>
    <font>
      <i/>
      <u/>
      <sz val="10"/>
      <color theme="1"/>
      <name val="Verdana"/>
      <family val="2"/>
    </font>
    <font>
      <sz val="11"/>
      <color rgb="FF7030A0"/>
      <name val="Verdana"/>
      <family val="2"/>
    </font>
  </fonts>
  <fills count="1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3" tint="0.7999816888943144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1">
    <xf numFmtId="0" fontId="0" fillId="0" borderId="0" xfId="0"/>
    <xf numFmtId="167" fontId="0" fillId="0" borderId="0" xfId="0" applyNumberFormat="1" applyAlignment="1" applyProtection="1">
      <alignment horizontal="center" vertical="center"/>
    </xf>
    <xf numFmtId="166" fontId="0" fillId="0" borderId="0" xfId="0" applyNumberFormat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164" fontId="0" fillId="0" borderId="0" xfId="0" applyNumberFormat="1" applyAlignment="1" applyProtection="1">
      <alignment horizontal="center" vertical="center"/>
    </xf>
    <xf numFmtId="0" fontId="3" fillId="0" borderId="0" xfId="0" applyFont="1" applyProtection="1"/>
    <xf numFmtId="0" fontId="3" fillId="3" borderId="10" xfId="0" applyFont="1" applyFill="1" applyBorder="1" applyProtection="1"/>
    <xf numFmtId="0" fontId="3" fillId="6" borderId="10" xfId="0" applyFont="1" applyFill="1" applyBorder="1" applyProtection="1"/>
    <xf numFmtId="0" fontId="3" fillId="5" borderId="10" xfId="0" applyFont="1" applyFill="1" applyBorder="1" applyProtection="1"/>
    <xf numFmtId="0" fontId="3" fillId="0" borderId="10" xfId="0" applyFont="1" applyBorder="1" applyProtection="1"/>
    <xf numFmtId="0" fontId="3" fillId="2" borderId="10" xfId="0" applyFont="1" applyFill="1" applyBorder="1" applyProtection="1"/>
    <xf numFmtId="2" fontId="5" fillId="0" borderId="0" xfId="0" applyNumberFormat="1" applyFont="1" applyFill="1" applyBorder="1" applyProtection="1"/>
    <xf numFmtId="168" fontId="0" fillId="5" borderId="18" xfId="0" applyNumberFormat="1" applyFill="1" applyBorder="1" applyAlignment="1" applyProtection="1">
      <alignment horizontal="center" vertical="center"/>
      <protection locked="0"/>
    </xf>
    <xf numFmtId="168" fontId="0" fillId="5" borderId="19" xfId="0" applyNumberFormat="1" applyFill="1" applyBorder="1" applyAlignment="1" applyProtection="1">
      <alignment horizontal="center" vertical="center"/>
      <protection locked="0"/>
    </xf>
    <xf numFmtId="168" fontId="0" fillId="6" borderId="18" xfId="0" applyNumberFormat="1" applyFill="1" applyBorder="1" applyAlignment="1" applyProtection="1">
      <alignment horizontal="center" vertical="center"/>
      <protection locked="0"/>
    </xf>
    <xf numFmtId="168" fontId="0" fillId="6" borderId="19" xfId="0" applyNumberFormat="1" applyFill="1" applyBorder="1" applyAlignment="1" applyProtection="1">
      <alignment horizontal="center" vertical="center"/>
      <protection locked="0"/>
    </xf>
    <xf numFmtId="168" fontId="0" fillId="5" borderId="21" xfId="0" applyNumberFormat="1" applyFill="1" applyBorder="1" applyAlignment="1" applyProtection="1">
      <alignment horizontal="center" vertical="center"/>
      <protection locked="0"/>
    </xf>
    <xf numFmtId="168" fontId="0" fillId="5" borderId="22" xfId="0" applyNumberFormat="1" applyFill="1" applyBorder="1" applyAlignment="1" applyProtection="1">
      <alignment horizontal="center" vertical="center"/>
      <protection locked="0"/>
    </xf>
    <xf numFmtId="168" fontId="0" fillId="9" borderId="18" xfId="0" applyNumberFormat="1" applyFill="1" applyBorder="1" applyAlignment="1" applyProtection="1">
      <alignment horizontal="center" vertical="center"/>
      <protection locked="0"/>
    </xf>
    <xf numFmtId="168" fontId="0" fillId="9" borderId="19" xfId="0" applyNumberFormat="1" applyFill="1" applyBorder="1" applyAlignment="1" applyProtection="1">
      <alignment horizontal="center" vertical="center"/>
      <protection locked="0"/>
    </xf>
    <xf numFmtId="168" fontId="0" fillId="9" borderId="22" xfId="0" applyNumberFormat="1" applyFill="1" applyBorder="1" applyAlignment="1" applyProtection="1">
      <alignment horizontal="center" vertical="center"/>
      <protection locked="0"/>
    </xf>
    <xf numFmtId="168" fontId="0" fillId="9" borderId="28" xfId="0" applyNumberFormat="1" applyFill="1" applyBorder="1" applyAlignment="1" applyProtection="1">
      <alignment horizontal="center" vertical="center"/>
      <protection locked="0"/>
    </xf>
    <xf numFmtId="168" fontId="0" fillId="9" borderId="24" xfId="0" applyNumberFormat="1" applyFill="1" applyBorder="1" applyAlignment="1" applyProtection="1">
      <alignment horizontal="center" vertical="center"/>
      <protection locked="0"/>
    </xf>
    <xf numFmtId="165" fontId="3" fillId="0" borderId="0" xfId="0" applyNumberFormat="1" applyFont="1" applyBorder="1" applyProtection="1"/>
    <xf numFmtId="0" fontId="0" fillId="0" borderId="0" xfId="0" applyNumberFormat="1" applyAlignment="1" applyProtection="1">
      <alignment horizontal="center" vertical="center"/>
    </xf>
    <xf numFmtId="0" fontId="0" fillId="0" borderId="0" xfId="0" applyNumberFormat="1" applyAlignment="1" applyProtection="1">
      <alignment horizontal="left" vertical="center"/>
    </xf>
    <xf numFmtId="168" fontId="5" fillId="0" borderId="0" xfId="0" applyNumberFormat="1" applyFont="1" applyBorder="1" applyProtection="1"/>
    <xf numFmtId="0" fontId="5" fillId="0" borderId="0" xfId="0" applyFont="1" applyBorder="1" applyProtection="1"/>
    <xf numFmtId="2" fontId="6" fillId="0" borderId="0" xfId="0" applyNumberFormat="1" applyFont="1" applyBorder="1" applyProtection="1"/>
    <xf numFmtId="0" fontId="7" fillId="4" borderId="10" xfId="0" applyFont="1" applyFill="1" applyBorder="1" applyProtection="1"/>
    <xf numFmtId="0" fontId="5" fillId="6" borderId="10" xfId="0" applyFont="1" applyFill="1" applyBorder="1" applyAlignment="1" applyProtection="1">
      <alignment horizontal="right"/>
      <protection locked="0"/>
    </xf>
    <xf numFmtId="0" fontId="5" fillId="3" borderId="10" xfId="0" applyFont="1" applyFill="1" applyBorder="1" applyProtection="1"/>
    <xf numFmtId="0" fontId="5" fillId="0" borderId="0" xfId="0" applyFont="1" applyProtection="1"/>
    <xf numFmtId="0" fontId="5" fillId="3" borderId="1" xfId="0" applyFont="1" applyFill="1" applyBorder="1" applyProtection="1"/>
    <xf numFmtId="0" fontId="5" fillId="11" borderId="0" xfId="0" applyFont="1" applyFill="1" applyProtection="1"/>
    <xf numFmtId="0" fontId="5" fillId="3" borderId="5" xfId="0" applyFont="1" applyFill="1" applyBorder="1" applyProtection="1"/>
    <xf numFmtId="0" fontId="5" fillId="3" borderId="3" xfId="0" applyFont="1" applyFill="1" applyBorder="1" applyProtection="1"/>
    <xf numFmtId="0" fontId="5" fillId="0" borderId="0" xfId="0" applyFont="1" applyFill="1" applyBorder="1" applyProtection="1"/>
    <xf numFmtId="0" fontId="7" fillId="3" borderId="10" xfId="0" applyFont="1" applyFill="1" applyBorder="1" applyAlignment="1" applyProtection="1">
      <alignment horizontal="right"/>
    </xf>
    <xf numFmtId="0" fontId="5" fillId="3" borderId="7" xfId="0" applyFont="1" applyFill="1" applyBorder="1" applyAlignment="1" applyProtection="1">
      <alignment wrapText="1"/>
    </xf>
    <xf numFmtId="168" fontId="5" fillId="2" borderId="8" xfId="0" applyNumberFormat="1" applyFont="1" applyFill="1" applyBorder="1" applyProtection="1"/>
    <xf numFmtId="0" fontId="5" fillId="3" borderId="8" xfId="0" applyFont="1" applyFill="1" applyBorder="1" applyAlignment="1" applyProtection="1">
      <alignment wrapText="1"/>
    </xf>
    <xf numFmtId="0" fontId="5" fillId="3" borderId="9" xfId="0" applyFont="1" applyFill="1" applyBorder="1" applyAlignment="1" applyProtection="1">
      <alignment wrapText="1"/>
    </xf>
    <xf numFmtId="168" fontId="5" fillId="2" borderId="9" xfId="0" applyNumberFormat="1" applyFont="1" applyFill="1" applyBorder="1" applyProtection="1"/>
    <xf numFmtId="0" fontId="5" fillId="3" borderId="7" xfId="0" applyFont="1" applyFill="1" applyBorder="1" applyProtection="1"/>
    <xf numFmtId="0" fontId="5" fillId="3" borderId="8" xfId="0" applyFont="1" applyFill="1" applyBorder="1" applyProtection="1"/>
    <xf numFmtId="0" fontId="5" fillId="3" borderId="9" xfId="0" applyFont="1" applyFill="1" applyBorder="1" applyProtection="1"/>
    <xf numFmtId="9" fontId="5" fillId="5" borderId="4" xfId="0" applyNumberFormat="1" applyFont="1" applyFill="1" applyBorder="1" applyProtection="1">
      <protection locked="0"/>
    </xf>
    <xf numFmtId="168" fontId="5" fillId="5" borderId="10" xfId="0" applyNumberFormat="1" applyFont="1" applyFill="1" applyBorder="1" applyProtection="1"/>
    <xf numFmtId="168" fontId="0" fillId="6" borderId="21" xfId="0" applyNumberFormat="1" applyFill="1" applyBorder="1" applyAlignment="1" applyProtection="1">
      <alignment horizontal="center" vertical="center"/>
      <protection locked="0"/>
    </xf>
    <xf numFmtId="168" fontId="0" fillId="6" borderId="22" xfId="0" applyNumberFormat="1" applyFill="1" applyBorder="1" applyAlignment="1" applyProtection="1">
      <alignment horizontal="center" vertical="center"/>
      <protection locked="0"/>
    </xf>
    <xf numFmtId="168" fontId="0" fillId="9" borderId="16" xfId="0" applyNumberFormat="1" applyFill="1" applyBorder="1" applyAlignment="1" applyProtection="1">
      <alignment horizontal="center" vertical="center"/>
      <protection locked="0"/>
    </xf>
    <xf numFmtId="168" fontId="0" fillId="5" borderId="16" xfId="0" applyNumberFormat="1" applyFill="1" applyBorder="1" applyAlignment="1" applyProtection="1">
      <alignment horizontal="center" vertical="center"/>
      <protection locked="0"/>
    </xf>
    <xf numFmtId="168" fontId="0" fillId="6" borderId="16" xfId="0" applyNumberFormat="1" applyFill="1" applyBorder="1" applyAlignment="1" applyProtection="1">
      <alignment horizontal="center" vertical="center"/>
      <protection locked="0"/>
    </xf>
    <xf numFmtId="168" fontId="3" fillId="0" borderId="0" xfId="0" applyNumberFormat="1" applyFont="1" applyProtection="1"/>
    <xf numFmtId="0" fontId="7" fillId="3" borderId="2" xfId="0" applyFont="1" applyFill="1" applyBorder="1" applyAlignment="1" applyProtection="1">
      <alignment horizontal="right"/>
    </xf>
    <xf numFmtId="168" fontId="5" fillId="2" borderId="1" xfId="0" applyNumberFormat="1" applyFont="1" applyFill="1" applyBorder="1" applyProtection="1"/>
    <xf numFmtId="168" fontId="5" fillId="2" borderId="5" xfId="0" applyNumberFormat="1" applyFont="1" applyFill="1" applyBorder="1" applyProtection="1"/>
    <xf numFmtId="0" fontId="5" fillId="11" borderId="8" xfId="0" applyFont="1" applyFill="1" applyBorder="1" applyProtection="1"/>
    <xf numFmtId="168" fontId="5" fillId="2" borderId="3" xfId="0" applyNumberFormat="1" applyFont="1" applyFill="1" applyBorder="1" applyProtection="1"/>
    <xf numFmtId="0" fontId="5" fillId="11" borderId="7" xfId="0" applyFont="1" applyFill="1" applyBorder="1" applyProtection="1"/>
    <xf numFmtId="0" fontId="3" fillId="0" borderId="0" xfId="0" applyFont="1" applyBorder="1" applyProtection="1"/>
    <xf numFmtId="168" fontId="5" fillId="2" borderId="0" xfId="0" applyNumberFormat="1" applyFont="1" applyFill="1" applyBorder="1" applyProtection="1"/>
    <xf numFmtId="0" fontId="5" fillId="3" borderId="7" xfId="0" applyFont="1" applyFill="1" applyBorder="1" applyAlignment="1" applyProtection="1">
      <alignment horizontal="right"/>
    </xf>
    <xf numFmtId="0" fontId="5" fillId="3" borderId="8" xfId="0" applyFont="1" applyFill="1" applyBorder="1" applyAlignment="1" applyProtection="1">
      <alignment horizontal="right"/>
    </xf>
    <xf numFmtId="0" fontId="5" fillId="3" borderId="9" xfId="0" applyFont="1" applyFill="1" applyBorder="1" applyAlignment="1" applyProtection="1">
      <alignment horizontal="right"/>
    </xf>
    <xf numFmtId="168" fontId="5" fillId="2" borderId="30" xfId="0" applyNumberFormat="1" applyFont="1" applyFill="1" applyBorder="1" applyProtection="1"/>
    <xf numFmtId="168" fontId="5" fillId="2" borderId="25" xfId="0" applyNumberFormat="1" applyFont="1" applyFill="1" applyBorder="1" applyProtection="1"/>
    <xf numFmtId="168" fontId="5" fillId="2" borderId="7" xfId="0" applyNumberFormat="1" applyFont="1" applyFill="1" applyBorder="1" applyProtection="1"/>
    <xf numFmtId="0" fontId="4" fillId="0" borderId="0" xfId="0" applyFont="1" applyBorder="1" applyProtection="1"/>
    <xf numFmtId="0" fontId="17" fillId="0" borderId="0" xfId="0" applyFont="1" applyBorder="1" applyProtection="1"/>
    <xf numFmtId="0" fontId="3" fillId="14" borderId="0" xfId="0" applyFont="1" applyFill="1" applyProtection="1"/>
    <xf numFmtId="168" fontId="5" fillId="2" borderId="6" xfId="0" applyNumberFormat="1" applyFont="1" applyFill="1" applyBorder="1" applyProtection="1"/>
    <xf numFmtId="168" fontId="5" fillId="2" borderId="4" xfId="0" applyNumberFormat="1" applyFont="1" applyFill="1" applyBorder="1" applyProtection="1"/>
    <xf numFmtId="168" fontId="6" fillId="9" borderId="19" xfId="0" applyNumberFormat="1" applyFont="1" applyFill="1" applyBorder="1" applyAlignment="1" applyProtection="1">
      <alignment horizontal="center" vertical="center"/>
      <protection locked="0"/>
    </xf>
    <xf numFmtId="168" fontId="6" fillId="9" borderId="18" xfId="0" applyNumberFormat="1" applyFont="1" applyFill="1" applyBorder="1" applyAlignment="1" applyProtection="1">
      <alignment horizontal="center" vertical="center"/>
      <protection locked="0"/>
    </xf>
    <xf numFmtId="14" fontId="0" fillId="0" borderId="0" xfId="0" applyNumberFormat="1" applyAlignment="1" applyProtection="1">
      <alignment horizontal="center" vertical="center"/>
    </xf>
    <xf numFmtId="168" fontId="6" fillId="15" borderId="19" xfId="0" applyNumberFormat="1" applyFont="1" applyFill="1" applyBorder="1" applyAlignment="1" applyProtection="1">
      <alignment horizontal="center" vertical="center"/>
      <protection locked="0"/>
    </xf>
    <xf numFmtId="168" fontId="6" fillId="15" borderId="18" xfId="0" applyNumberFormat="1" applyFont="1" applyFill="1" applyBorder="1" applyAlignment="1" applyProtection="1">
      <alignment horizontal="center" vertical="center"/>
      <protection locked="0"/>
    </xf>
    <xf numFmtId="168" fontId="0" fillId="15" borderId="18" xfId="0" applyNumberFormat="1" applyFill="1" applyBorder="1" applyAlignment="1" applyProtection="1">
      <alignment horizontal="center" vertical="center"/>
      <protection locked="0"/>
    </xf>
    <xf numFmtId="168" fontId="0" fillId="15" borderId="19" xfId="0" applyNumberFormat="1" applyFill="1" applyBorder="1" applyAlignment="1" applyProtection="1">
      <alignment horizontal="center" vertical="center"/>
      <protection locked="0"/>
    </xf>
    <xf numFmtId="168" fontId="6" fillId="6" borderId="18" xfId="0" applyNumberFormat="1" applyFont="1" applyFill="1" applyBorder="1" applyAlignment="1" applyProtection="1">
      <alignment horizontal="center" vertical="center"/>
      <protection locked="0"/>
    </xf>
    <xf numFmtId="168" fontId="6" fillId="6" borderId="19" xfId="0" applyNumberFormat="1" applyFont="1" applyFill="1" applyBorder="1" applyAlignment="1" applyProtection="1">
      <alignment horizontal="center" vertical="center"/>
      <protection locked="0"/>
    </xf>
    <xf numFmtId="168" fontId="6" fillId="5" borderId="18" xfId="0" applyNumberFormat="1" applyFont="1" applyFill="1" applyBorder="1" applyAlignment="1" applyProtection="1">
      <alignment horizontal="center" vertical="center"/>
      <protection locked="0"/>
    </xf>
    <xf numFmtId="168" fontId="6" fillId="5" borderId="19" xfId="0" applyNumberFormat="1" applyFont="1" applyFill="1" applyBorder="1" applyAlignment="1" applyProtection="1">
      <alignment horizontal="center" vertical="center"/>
      <protection locked="0"/>
    </xf>
    <xf numFmtId="168" fontId="6" fillId="6" borderId="21" xfId="0" applyNumberFormat="1" applyFont="1" applyFill="1" applyBorder="1" applyAlignment="1" applyProtection="1">
      <alignment horizontal="center" vertical="center"/>
      <protection locked="0"/>
    </xf>
    <xf numFmtId="168" fontId="6" fillId="6" borderId="22" xfId="0" applyNumberFormat="1" applyFont="1" applyFill="1" applyBorder="1" applyAlignment="1" applyProtection="1">
      <alignment horizontal="center" vertical="center"/>
      <protection locked="0"/>
    </xf>
    <xf numFmtId="168" fontId="0" fillId="15" borderId="16" xfId="0" applyNumberFormat="1" applyFill="1" applyBorder="1" applyAlignment="1" applyProtection="1">
      <alignment horizontal="center" vertical="center"/>
      <protection locked="0"/>
    </xf>
    <xf numFmtId="168" fontId="0" fillId="15" borderId="22" xfId="0" applyNumberFormat="1" applyFill="1" applyBorder="1" applyAlignment="1" applyProtection="1">
      <alignment horizontal="center" vertical="center"/>
      <protection locked="0"/>
    </xf>
    <xf numFmtId="0" fontId="8" fillId="3" borderId="7" xfId="0" applyFont="1" applyFill="1" applyBorder="1" applyAlignment="1">
      <alignment shrinkToFit="1"/>
    </xf>
    <xf numFmtId="0" fontId="8" fillId="3" borderId="8" xfId="0" applyFont="1" applyFill="1" applyBorder="1" applyAlignment="1">
      <alignment shrinkToFit="1"/>
    </xf>
    <xf numFmtId="0" fontId="10" fillId="5" borderId="30" xfId="0" applyFont="1" applyFill="1" applyBorder="1" applyAlignment="1">
      <alignment horizontal="center" vertical="center" shrinkToFit="1"/>
    </xf>
    <xf numFmtId="0" fontId="10" fillId="5" borderId="5" xfId="0" applyFont="1" applyFill="1" applyBorder="1" applyAlignment="1">
      <alignment horizontal="center" vertical="center" shrinkToFit="1"/>
    </xf>
    <xf numFmtId="0" fontId="10" fillId="5" borderId="25" xfId="0" applyFont="1" applyFill="1" applyBorder="1" applyAlignment="1">
      <alignment horizontal="center" vertical="center" shrinkToFit="1"/>
    </xf>
    <xf numFmtId="0" fontId="8" fillId="11" borderId="1" xfId="0" applyFont="1" applyFill="1" applyBorder="1"/>
    <xf numFmtId="0" fontId="8" fillId="11" borderId="2" xfId="0" applyFont="1" applyFill="1" applyBorder="1"/>
    <xf numFmtId="0" fontId="8" fillId="11" borderId="5" xfId="0" applyFont="1" applyFill="1" applyBorder="1"/>
    <xf numFmtId="0" fontId="8" fillId="11" borderId="6" xfId="0" applyFont="1" applyFill="1" applyBorder="1"/>
    <xf numFmtId="0" fontId="12" fillId="11" borderId="5" xfId="0" applyFont="1" applyFill="1" applyBorder="1" applyAlignment="1">
      <alignment horizontal="right" vertical="center"/>
    </xf>
    <xf numFmtId="0" fontId="13" fillId="3" borderId="11" xfId="0" applyFont="1" applyFill="1" applyBorder="1"/>
    <xf numFmtId="0" fontId="13" fillId="3" borderId="13" xfId="0" applyFont="1" applyFill="1" applyBorder="1"/>
    <xf numFmtId="0" fontId="11" fillId="3" borderId="9" xfId="0" applyFont="1" applyFill="1" applyBorder="1" applyAlignment="1">
      <alignment shrinkToFit="1"/>
    </xf>
    <xf numFmtId="0" fontId="20" fillId="4" borderId="10" xfId="0" applyFont="1" applyFill="1" applyBorder="1" applyAlignment="1">
      <alignment horizontal="center" vertical="center" shrinkToFit="1"/>
    </xf>
    <xf numFmtId="0" fontId="21" fillId="6" borderId="30" xfId="0" applyFont="1" applyFill="1" applyBorder="1" applyAlignment="1">
      <alignment shrinkToFit="1"/>
    </xf>
    <xf numFmtId="2" fontId="5" fillId="2" borderId="6" xfId="0" applyNumberFormat="1" applyFont="1" applyFill="1" applyBorder="1" applyProtection="1"/>
    <xf numFmtId="2" fontId="5" fillId="2" borderId="4" xfId="0" applyNumberFormat="1" applyFont="1" applyFill="1" applyBorder="1" applyProtection="1"/>
    <xf numFmtId="0" fontId="5" fillId="2" borderId="1" xfId="0" applyFont="1" applyFill="1" applyBorder="1" applyProtection="1"/>
    <xf numFmtId="0" fontId="5" fillId="2" borderId="5" xfId="0" applyFont="1" applyFill="1" applyBorder="1" applyProtection="1"/>
    <xf numFmtId="0" fontId="5" fillId="5" borderId="5" xfId="0" applyFont="1" applyFill="1" applyBorder="1" applyProtection="1">
      <protection locked="0"/>
    </xf>
    <xf numFmtId="0" fontId="5" fillId="2" borderId="3" xfId="0" applyFont="1" applyFill="1" applyBorder="1" applyProtection="1"/>
    <xf numFmtId="0" fontId="7" fillId="3" borderId="7" xfId="0" applyFont="1" applyFill="1" applyBorder="1" applyAlignment="1" applyProtection="1">
      <alignment horizontal="right"/>
    </xf>
    <xf numFmtId="0" fontId="3" fillId="0" borderId="7" xfId="0" applyFont="1" applyBorder="1" applyProtection="1"/>
    <xf numFmtId="165" fontId="5" fillId="2" borderId="8" xfId="0" applyNumberFormat="1" applyFont="1" applyFill="1" applyBorder="1" applyProtection="1"/>
    <xf numFmtId="168" fontId="5" fillId="11" borderId="9" xfId="0" applyNumberFormat="1" applyFont="1" applyFill="1" applyBorder="1" applyProtection="1"/>
    <xf numFmtId="0" fontId="26" fillId="0" borderId="0" xfId="0" applyFont="1" applyBorder="1" applyProtection="1"/>
    <xf numFmtId="0" fontId="21" fillId="11" borderId="0" xfId="0" applyFont="1" applyFill="1"/>
    <xf numFmtId="168" fontId="5" fillId="5" borderId="8" xfId="0" applyNumberFormat="1" applyFont="1" applyFill="1" applyBorder="1" applyProtection="1"/>
    <xf numFmtId="168" fontId="5" fillId="5" borderId="30" xfId="0" applyNumberFormat="1" applyFont="1" applyFill="1" applyBorder="1" applyProtection="1"/>
    <xf numFmtId="168" fontId="5" fillId="5" borderId="7" xfId="0" applyNumberFormat="1" applyFont="1" applyFill="1" applyBorder="1" applyProtection="1"/>
    <xf numFmtId="168" fontId="5" fillId="5" borderId="0" xfId="0" applyNumberFormat="1" applyFont="1" applyFill="1" applyBorder="1" applyProtection="1"/>
    <xf numFmtId="168" fontId="5" fillId="5" borderId="9" xfId="0" applyNumberFormat="1" applyFont="1" applyFill="1" applyBorder="1" applyProtection="1"/>
    <xf numFmtId="168" fontId="5" fillId="5" borderId="25" xfId="0" applyNumberFormat="1" applyFont="1" applyFill="1" applyBorder="1" applyProtection="1"/>
    <xf numFmtId="0" fontId="7" fillId="3" borderId="10" xfId="0" applyFont="1" applyFill="1" applyBorder="1" applyAlignment="1" applyProtection="1">
      <alignment horizontal="center" vertical="center" wrapText="1"/>
    </xf>
    <xf numFmtId="0" fontId="7" fillId="6" borderId="10" xfId="0" applyFont="1" applyFill="1" applyBorder="1" applyAlignment="1" applyProtection="1">
      <alignment horizontal="center" vertical="center" wrapText="1"/>
    </xf>
    <xf numFmtId="165" fontId="5" fillId="3" borderId="10" xfId="0" applyNumberFormat="1" applyFont="1" applyFill="1" applyBorder="1" applyProtection="1"/>
    <xf numFmtId="165" fontId="5" fillId="6" borderId="10" xfId="0" applyNumberFormat="1" applyFont="1" applyFill="1" applyBorder="1" applyProtection="1"/>
    <xf numFmtId="0" fontId="21" fillId="11" borderId="0" xfId="0" applyFont="1" applyFill="1" applyAlignment="1">
      <alignment shrinkToFit="1"/>
    </xf>
    <xf numFmtId="0" fontId="22" fillId="3" borderId="1" xfId="0" applyFont="1" applyFill="1" applyBorder="1" applyAlignment="1">
      <alignment horizontal="center" shrinkToFit="1"/>
    </xf>
    <xf numFmtId="0" fontId="22" fillId="3" borderId="30" xfId="0" applyFont="1" applyFill="1" applyBorder="1" applyAlignment="1">
      <alignment horizontal="center" shrinkToFit="1"/>
    </xf>
    <xf numFmtId="0" fontId="21" fillId="11" borderId="0" xfId="0" applyFont="1" applyFill="1" applyAlignment="1">
      <alignment horizontal="center"/>
    </xf>
    <xf numFmtId="0" fontId="21" fillId="3" borderId="1" xfId="0" applyFont="1" applyFill="1" applyBorder="1" applyAlignment="1">
      <alignment shrinkToFit="1"/>
    </xf>
    <xf numFmtId="0" fontId="10" fillId="12" borderId="1" xfId="0" applyFont="1" applyFill="1" applyBorder="1" applyAlignment="1">
      <alignment horizontal="center" vertical="center" shrinkToFit="1"/>
    </xf>
    <xf numFmtId="0" fontId="10" fillId="12" borderId="30" xfId="0" applyFont="1" applyFill="1" applyBorder="1" applyAlignment="1">
      <alignment horizontal="center" vertical="center" shrinkToFit="1"/>
    </xf>
    <xf numFmtId="0" fontId="10" fillId="8" borderId="30" xfId="0" applyFont="1" applyFill="1" applyBorder="1" applyAlignment="1">
      <alignment horizontal="center" vertical="center" shrinkToFit="1"/>
    </xf>
    <xf numFmtId="0" fontId="21" fillId="3" borderId="5" xfId="0" applyFont="1" applyFill="1" applyBorder="1" applyAlignment="1">
      <alignment shrinkToFit="1"/>
    </xf>
    <xf numFmtId="0" fontId="10" fillId="5" borderId="0" xfId="0" applyFont="1" applyFill="1" applyAlignment="1">
      <alignment horizontal="center" vertical="center" shrinkToFit="1"/>
    </xf>
    <xf numFmtId="0" fontId="10" fillId="8" borderId="0" xfId="0" applyFont="1" applyFill="1" applyAlignment="1">
      <alignment horizontal="center" vertical="center" shrinkToFit="1"/>
    </xf>
    <xf numFmtId="0" fontId="9" fillId="17" borderId="0" xfId="0" applyFont="1" applyFill="1" applyAlignment="1">
      <alignment horizontal="center" vertical="center" shrinkToFit="1"/>
    </xf>
    <xf numFmtId="0" fontId="10" fillId="9" borderId="0" xfId="0" applyFont="1" applyFill="1" applyAlignment="1">
      <alignment horizontal="center" vertical="center" shrinkToFit="1"/>
    </xf>
    <xf numFmtId="0" fontId="11" fillId="13" borderId="0" xfId="0" applyFont="1" applyFill="1" applyAlignment="1">
      <alignment horizontal="center" vertical="center" shrinkToFit="1"/>
    </xf>
    <xf numFmtId="0" fontId="10" fillId="12" borderId="0" xfId="0" applyFont="1" applyFill="1" applyAlignment="1">
      <alignment horizontal="center" vertical="center" shrinkToFit="1"/>
    </xf>
    <xf numFmtId="0" fontId="10" fillId="12" borderId="5" xfId="0" applyFont="1" applyFill="1" applyBorder="1" applyAlignment="1">
      <alignment horizontal="center" vertical="center" shrinkToFit="1"/>
    </xf>
    <xf numFmtId="0" fontId="10" fillId="10" borderId="0" xfId="0" applyFont="1" applyFill="1" applyAlignment="1">
      <alignment horizontal="center" vertical="center" shrinkToFit="1"/>
    </xf>
    <xf numFmtId="0" fontId="21" fillId="3" borderId="3" xfId="0" applyFont="1" applyFill="1" applyBorder="1" applyAlignment="1">
      <alignment shrinkToFit="1"/>
    </xf>
    <xf numFmtId="0" fontId="10" fillId="8" borderId="25" xfId="0" applyFont="1" applyFill="1" applyBorder="1" applyAlignment="1">
      <alignment horizontal="center" vertical="center" shrinkToFit="1"/>
    </xf>
    <xf numFmtId="0" fontId="10" fillId="12" borderId="25" xfId="0" applyFont="1" applyFill="1" applyBorder="1" applyAlignment="1">
      <alignment horizontal="center" vertical="center" shrinkToFit="1"/>
    </xf>
    <xf numFmtId="0" fontId="9" fillId="17" borderId="25" xfId="0" applyFont="1" applyFill="1" applyBorder="1" applyAlignment="1">
      <alignment horizontal="center" vertical="center" shrinkToFit="1"/>
    </xf>
    <xf numFmtId="0" fontId="24" fillId="11" borderId="0" xfId="0" applyFont="1" applyFill="1" applyAlignment="1">
      <alignment shrinkToFit="1"/>
    </xf>
    <xf numFmtId="0" fontId="14" fillId="11" borderId="0" xfId="0" applyFont="1" applyFill="1" applyAlignment="1">
      <alignment shrinkToFit="1"/>
    </xf>
    <xf numFmtId="0" fontId="8" fillId="11" borderId="0" xfId="0" applyFont="1" applyFill="1" applyAlignment="1">
      <alignment horizontal="center" vertical="center" shrinkToFit="1"/>
    </xf>
    <xf numFmtId="0" fontId="8" fillId="11" borderId="0" xfId="0" applyFont="1" applyFill="1" applyAlignment="1">
      <alignment horizontal="center" vertical="center"/>
    </xf>
    <xf numFmtId="0" fontId="14" fillId="11" borderId="0" xfId="0" applyFont="1" applyFill="1"/>
    <xf numFmtId="0" fontId="24" fillId="11" borderId="0" xfId="0" applyFont="1" applyFill="1"/>
    <xf numFmtId="0" fontId="25" fillId="8" borderId="0" xfId="0" applyFont="1" applyFill="1" applyAlignment="1">
      <alignment shrinkToFit="1"/>
    </xf>
    <xf numFmtId="0" fontId="23" fillId="12" borderId="0" xfId="0" applyFont="1" applyFill="1" applyAlignment="1">
      <alignment shrinkToFit="1"/>
    </xf>
    <xf numFmtId="0" fontId="27" fillId="16" borderId="0" xfId="0" applyFont="1" applyFill="1" applyAlignment="1">
      <alignment shrinkToFit="1"/>
    </xf>
    <xf numFmtId="0" fontId="21" fillId="17" borderId="25" xfId="0" applyFont="1" applyFill="1" applyBorder="1" applyAlignment="1">
      <alignment shrinkToFit="1"/>
    </xf>
    <xf numFmtId="0" fontId="0" fillId="0" borderId="0" xfId="0" applyAlignment="1">
      <alignment horizontal="center" vertical="center"/>
    </xf>
    <xf numFmtId="164" fontId="1" fillId="3" borderId="14" xfId="0" applyNumberFormat="1" applyFont="1" applyFill="1" applyBorder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4" fontId="1" fillId="3" borderId="31" xfId="0" applyNumberFormat="1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left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167" fontId="6" fillId="13" borderId="1" xfId="0" applyNumberFormat="1" applyFont="1" applyFill="1" applyBorder="1" applyAlignment="1">
      <alignment horizontal="center" vertical="center"/>
    </xf>
    <xf numFmtId="14" fontId="6" fillId="13" borderId="2" xfId="0" applyNumberFormat="1" applyFont="1" applyFill="1" applyBorder="1" applyAlignment="1">
      <alignment horizontal="center" vertical="center"/>
    </xf>
    <xf numFmtId="168" fontId="6" fillId="13" borderId="28" xfId="0" applyNumberFormat="1" applyFont="1" applyFill="1" applyBorder="1" applyAlignment="1" applyProtection="1">
      <alignment horizontal="center" vertical="center"/>
      <protection locked="0"/>
    </xf>
    <xf numFmtId="168" fontId="6" fillId="13" borderId="24" xfId="0" applyNumberFormat="1" applyFont="1" applyFill="1" applyBorder="1" applyAlignment="1" applyProtection="1">
      <alignment horizontal="center" vertical="center"/>
      <protection locked="0"/>
    </xf>
    <xf numFmtId="168" fontId="6" fillId="13" borderId="26" xfId="0" applyNumberFormat="1" applyFont="1" applyFill="1" applyBorder="1" applyAlignment="1" applyProtection="1">
      <alignment horizontal="center" vertical="center"/>
      <protection locked="0"/>
    </xf>
    <xf numFmtId="0" fontId="6" fillId="13" borderId="24" xfId="0" applyFont="1" applyFill="1" applyBorder="1" applyAlignment="1" applyProtection="1">
      <alignment horizontal="center" vertical="center"/>
      <protection locked="0"/>
    </xf>
    <xf numFmtId="0" fontId="6" fillId="13" borderId="24" xfId="0" applyFont="1" applyFill="1" applyBorder="1" applyAlignment="1" applyProtection="1">
      <alignment horizontal="left" vertical="center"/>
      <protection locked="0"/>
    </xf>
    <xf numFmtId="0" fontId="6" fillId="13" borderId="27" xfId="0" applyFont="1" applyFill="1" applyBorder="1" applyAlignment="1" applyProtection="1">
      <alignment horizontal="center" vertical="center"/>
      <protection locked="0"/>
    </xf>
    <xf numFmtId="168" fontId="6" fillId="13" borderId="8" xfId="0" applyNumberFormat="1" applyFont="1" applyFill="1" applyBorder="1" applyAlignment="1">
      <alignment horizontal="center" vertical="center"/>
    </xf>
    <xf numFmtId="168" fontId="6" fillId="13" borderId="7" xfId="0" applyNumberFormat="1" applyFont="1" applyFill="1" applyBorder="1" applyAlignment="1">
      <alignment horizontal="center" vertical="center"/>
    </xf>
    <xf numFmtId="168" fontId="6" fillId="13" borderId="2" xfId="0" applyNumberFormat="1" applyFont="1" applyFill="1" applyBorder="1" applyAlignment="1">
      <alignment horizontal="center" vertical="center"/>
    </xf>
    <xf numFmtId="166" fontId="6" fillId="13" borderId="5" xfId="0" applyNumberFormat="1" applyFont="1" applyFill="1" applyBorder="1" applyAlignment="1">
      <alignment horizontal="center" vertical="center"/>
    </xf>
    <xf numFmtId="14" fontId="6" fillId="13" borderId="6" xfId="0" applyNumberFormat="1" applyFont="1" applyFill="1" applyBorder="1" applyAlignment="1">
      <alignment horizontal="center" vertical="center"/>
    </xf>
    <xf numFmtId="168" fontId="6" fillId="13" borderId="18" xfId="0" applyNumberFormat="1" applyFont="1" applyFill="1" applyBorder="1" applyAlignment="1" applyProtection="1">
      <alignment horizontal="center" vertical="center"/>
      <protection locked="0"/>
    </xf>
    <xf numFmtId="168" fontId="6" fillId="13" borderId="19" xfId="0" applyNumberFormat="1" applyFont="1" applyFill="1" applyBorder="1" applyAlignment="1" applyProtection="1">
      <alignment horizontal="center" vertical="center"/>
      <protection locked="0"/>
    </xf>
    <xf numFmtId="0" fontId="6" fillId="13" borderId="19" xfId="0" applyFont="1" applyFill="1" applyBorder="1" applyAlignment="1" applyProtection="1">
      <alignment horizontal="center" vertical="center"/>
      <protection locked="0"/>
    </xf>
    <xf numFmtId="0" fontId="6" fillId="13" borderId="19" xfId="0" applyFont="1" applyFill="1" applyBorder="1" applyAlignment="1" applyProtection="1">
      <alignment horizontal="left" vertical="center"/>
      <protection locked="0"/>
    </xf>
    <xf numFmtId="0" fontId="6" fillId="13" borderId="20" xfId="0" applyFont="1" applyFill="1" applyBorder="1" applyAlignment="1" applyProtection="1">
      <alignment horizontal="center" vertical="center"/>
      <protection locked="0"/>
    </xf>
    <xf numFmtId="168" fontId="6" fillId="13" borderId="6" xfId="0" applyNumberFormat="1" applyFont="1" applyFill="1" applyBorder="1" applyAlignment="1">
      <alignment horizontal="center" vertical="center"/>
    </xf>
    <xf numFmtId="166" fontId="0" fillId="3" borderId="5" xfId="0" applyNumberFormat="1" applyFill="1" applyBorder="1" applyAlignment="1">
      <alignment horizontal="center" vertical="center"/>
    </xf>
    <xf numFmtId="14" fontId="0" fillId="3" borderId="6" xfId="0" applyNumberFormat="1" applyFill="1" applyBorder="1" applyAlignment="1">
      <alignment horizontal="center" vertical="center"/>
    </xf>
    <xf numFmtId="0" fontId="6" fillId="15" borderId="19" xfId="0" applyFont="1" applyFill="1" applyBorder="1" applyAlignment="1" applyProtection="1">
      <alignment horizontal="center" vertical="center"/>
      <protection locked="0"/>
    </xf>
    <xf numFmtId="0" fontId="6" fillId="15" borderId="20" xfId="0" applyFont="1" applyFill="1" applyBorder="1" applyAlignment="1" applyProtection="1">
      <alignment horizontal="center" vertical="center"/>
      <protection locked="0"/>
    </xf>
    <xf numFmtId="168" fontId="0" fillId="4" borderId="8" xfId="0" applyNumberFormat="1" applyFill="1" applyBorder="1" applyAlignment="1">
      <alignment horizontal="center" vertical="center"/>
    </xf>
    <xf numFmtId="168" fontId="6" fillId="18" borderId="8" xfId="0" applyNumberFormat="1" applyFont="1" applyFill="1" applyBorder="1" applyAlignment="1">
      <alignment horizontal="center" vertical="center"/>
    </xf>
    <xf numFmtId="168" fontId="0" fillId="3" borderId="8" xfId="0" applyNumberFormat="1" applyFill="1" applyBorder="1" applyAlignment="1">
      <alignment horizontal="center" vertical="center"/>
    </xf>
    <xf numFmtId="168" fontId="6" fillId="3" borderId="6" xfId="0" applyNumberFormat="1" applyFont="1" applyFill="1" applyBorder="1" applyAlignment="1">
      <alignment horizontal="center" vertical="center"/>
    </xf>
    <xf numFmtId="166" fontId="0" fillId="2" borderId="5" xfId="0" applyNumberFormat="1" applyFill="1" applyBorder="1" applyAlignment="1">
      <alignment horizontal="center" vertical="center"/>
    </xf>
    <xf numFmtId="14" fontId="0" fillId="2" borderId="6" xfId="0" applyNumberFormat="1" applyFill="1" applyBorder="1" applyAlignment="1">
      <alignment horizontal="center" vertical="center"/>
    </xf>
    <xf numFmtId="168" fontId="0" fillId="16" borderId="18" xfId="0" applyNumberFormat="1" applyFill="1" applyBorder="1" applyAlignment="1" applyProtection="1">
      <alignment horizontal="center" vertical="center"/>
      <protection locked="0"/>
    </xf>
    <xf numFmtId="168" fontId="0" fillId="16" borderId="19" xfId="0" applyNumberFormat="1" applyFill="1" applyBorder="1" applyAlignment="1" applyProtection="1">
      <alignment horizontal="center" vertical="center"/>
      <protection locked="0"/>
    </xf>
    <xf numFmtId="0" fontId="0" fillId="16" borderId="19" xfId="0" applyFill="1" applyBorder="1" applyAlignment="1" applyProtection="1">
      <alignment horizontal="center" vertical="center"/>
      <protection locked="0"/>
    </xf>
    <xf numFmtId="0" fontId="0" fillId="16" borderId="20" xfId="0" applyFill="1" applyBorder="1" applyAlignment="1" applyProtection="1">
      <alignment horizontal="center" vertical="center"/>
      <protection locked="0"/>
    </xf>
    <xf numFmtId="168" fontId="0" fillId="11" borderId="8" xfId="0" applyNumberFormat="1" applyFill="1" applyBorder="1" applyAlignment="1">
      <alignment horizontal="center" vertical="center"/>
    </xf>
    <xf numFmtId="168" fontId="0" fillId="2" borderId="8" xfId="0" applyNumberFormat="1" applyFill="1" applyBorder="1" applyAlignment="1">
      <alignment horizontal="center" vertical="center"/>
    </xf>
    <xf numFmtId="168" fontId="6" fillId="2" borderId="6" xfId="0" applyNumberFormat="1" applyFont="1" applyFill="1" applyBorder="1" applyAlignment="1">
      <alignment horizontal="center" vertical="center"/>
    </xf>
    <xf numFmtId="166" fontId="0" fillId="9" borderId="5" xfId="0" applyNumberFormat="1" applyFill="1" applyBorder="1" applyAlignment="1">
      <alignment horizontal="center" vertical="center"/>
    </xf>
    <xf numFmtId="0" fontId="0" fillId="9" borderId="19" xfId="0" applyFill="1" applyBorder="1" applyAlignment="1" applyProtection="1">
      <alignment horizontal="center" vertical="center"/>
      <protection locked="0"/>
    </xf>
    <xf numFmtId="0" fontId="0" fillId="9" borderId="20" xfId="0" applyFill="1" applyBorder="1" applyAlignment="1" applyProtection="1">
      <alignment horizontal="center" vertical="center"/>
      <protection locked="0"/>
    </xf>
    <xf numFmtId="168" fontId="0" fillId="9" borderId="8" xfId="0" applyNumberFormat="1" applyFill="1" applyBorder="1" applyAlignment="1">
      <alignment horizontal="center" vertical="center"/>
    </xf>
    <xf numFmtId="168" fontId="6" fillId="9" borderId="6" xfId="0" applyNumberFormat="1" applyFont="1" applyFill="1" applyBorder="1" applyAlignment="1">
      <alignment horizontal="center" vertical="center"/>
    </xf>
    <xf numFmtId="0" fontId="6" fillId="9" borderId="19" xfId="0" applyFont="1" applyFill="1" applyBorder="1" applyAlignment="1" applyProtection="1">
      <alignment horizontal="center" vertical="center"/>
      <protection locked="0"/>
    </xf>
    <xf numFmtId="0" fontId="6" fillId="9" borderId="20" xfId="0" applyFont="1" applyFill="1" applyBorder="1" applyAlignment="1" applyProtection="1">
      <alignment horizontal="center" vertical="center"/>
      <protection locked="0"/>
    </xf>
    <xf numFmtId="168" fontId="6" fillId="9" borderId="8" xfId="0" applyNumberFormat="1" applyFont="1" applyFill="1" applyBorder="1" applyAlignment="1">
      <alignment horizontal="center" vertical="center"/>
    </xf>
    <xf numFmtId="166" fontId="0" fillId="3" borderId="6" xfId="0" applyNumberFormat="1" applyFill="1" applyBorder="1" applyAlignment="1">
      <alignment horizontal="center" vertical="center"/>
    </xf>
    <xf numFmtId="0" fontId="0" fillId="6" borderId="19" xfId="0" applyFill="1" applyBorder="1" applyAlignment="1" applyProtection="1">
      <alignment horizontal="center" vertical="center"/>
      <protection locked="0"/>
    </xf>
    <xf numFmtId="0" fontId="0" fillId="6" borderId="19" xfId="0" applyFill="1" applyBorder="1" applyAlignment="1" applyProtection="1">
      <alignment horizontal="left" vertical="center"/>
      <protection locked="0"/>
    </xf>
    <xf numFmtId="0" fontId="0" fillId="6" borderId="20" xfId="0" applyFill="1" applyBorder="1" applyAlignment="1" applyProtection="1">
      <alignment horizontal="center" vertical="center"/>
      <protection locked="0"/>
    </xf>
    <xf numFmtId="168" fontId="0" fillId="18" borderId="8" xfId="0" applyNumberFormat="1" applyFill="1" applyBorder="1" applyAlignment="1">
      <alignment horizontal="center" vertical="center"/>
    </xf>
    <xf numFmtId="166" fontId="0" fillId="2" borderId="6" xfId="0" applyNumberFormat="1" applyFill="1" applyBorder="1" applyAlignment="1">
      <alignment horizontal="center" vertical="center"/>
    </xf>
    <xf numFmtId="0" fontId="0" fillId="5" borderId="19" xfId="0" applyFill="1" applyBorder="1" applyAlignment="1" applyProtection="1">
      <alignment horizontal="center" vertical="center"/>
      <protection locked="0"/>
    </xf>
    <xf numFmtId="0" fontId="0" fillId="5" borderId="19" xfId="0" applyFill="1" applyBorder="1" applyAlignment="1" applyProtection="1">
      <alignment horizontal="left" vertical="center"/>
      <protection locked="0"/>
    </xf>
    <xf numFmtId="0" fontId="0" fillId="5" borderId="20" xfId="0" applyFill="1" applyBorder="1" applyAlignment="1" applyProtection="1">
      <alignment horizontal="center" vertical="center"/>
      <protection locked="0"/>
    </xf>
    <xf numFmtId="168" fontId="6" fillId="0" borderId="0" xfId="0" applyNumberFormat="1" applyFont="1" applyAlignment="1">
      <alignment horizontal="center" vertical="center"/>
    </xf>
    <xf numFmtId="0" fontId="0" fillId="9" borderId="19" xfId="0" applyFill="1" applyBorder="1" applyAlignment="1" applyProtection="1">
      <alignment horizontal="left" vertical="center"/>
      <protection locked="0"/>
    </xf>
    <xf numFmtId="168" fontId="0" fillId="8" borderId="8" xfId="0" applyNumberFormat="1" applyFill="1" applyBorder="1" applyAlignment="1">
      <alignment horizontal="center" vertical="center"/>
    </xf>
    <xf numFmtId="167" fontId="0" fillId="2" borderId="5" xfId="0" applyNumberFormat="1" applyFill="1" applyBorder="1" applyAlignment="1">
      <alignment horizontal="center" vertical="center"/>
    </xf>
    <xf numFmtId="167" fontId="0" fillId="3" borderId="3" xfId="0" applyNumberFormat="1" applyFill="1" applyBorder="1" applyAlignment="1">
      <alignment horizontal="center" vertical="center"/>
    </xf>
    <xf numFmtId="14" fontId="0" fillId="3" borderId="4" xfId="0" applyNumberFormat="1" applyFill="1" applyBorder="1" applyAlignment="1">
      <alignment horizontal="center" vertical="center"/>
    </xf>
    <xf numFmtId="0" fontId="0" fillId="6" borderId="22" xfId="0" applyFill="1" applyBorder="1" applyAlignment="1" applyProtection="1">
      <alignment horizontal="center" vertical="center"/>
      <protection locked="0"/>
    </xf>
    <xf numFmtId="0" fontId="0" fillId="6" borderId="22" xfId="0" applyFill="1" applyBorder="1" applyAlignment="1" applyProtection="1">
      <alignment horizontal="left" vertical="center"/>
      <protection locked="0"/>
    </xf>
    <xf numFmtId="0" fontId="0" fillId="6" borderId="23" xfId="0" applyFill="1" applyBorder="1" applyAlignment="1" applyProtection="1">
      <alignment horizontal="center" vertical="center"/>
      <protection locked="0"/>
    </xf>
    <xf numFmtId="167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left" vertical="center"/>
    </xf>
    <xf numFmtId="168" fontId="1" fillId="4" borderId="10" xfId="0" applyNumberFormat="1" applyFont="1" applyFill="1" applyBorder="1" applyAlignment="1">
      <alignment horizontal="center" vertical="center"/>
    </xf>
    <xf numFmtId="168" fontId="1" fillId="3" borderId="13" xfId="0" applyNumberFormat="1" applyFont="1" applyFill="1" applyBorder="1" applyAlignment="1">
      <alignment horizontal="center" vertical="center"/>
    </xf>
    <xf numFmtId="168" fontId="18" fillId="3" borderId="13" xfId="0" applyNumberFormat="1" applyFont="1" applyFill="1" applyBorder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11" borderId="0" xfId="0" applyFill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5" fontId="0" fillId="3" borderId="10" xfId="0" applyNumberFormat="1" applyFill="1" applyBorder="1" applyAlignment="1">
      <alignment horizontal="center" vertical="center"/>
    </xf>
    <xf numFmtId="165" fontId="0" fillId="11" borderId="0" xfId="0" applyNumberFormat="1" applyFill="1" applyAlignment="1">
      <alignment horizontal="center" vertical="center"/>
    </xf>
    <xf numFmtId="166" fontId="0" fillId="9" borderId="6" xfId="0" applyNumberFormat="1" applyFill="1" applyBorder="1" applyAlignment="1">
      <alignment horizontal="center" vertical="center"/>
    </xf>
    <xf numFmtId="168" fontId="6" fillId="11" borderId="8" xfId="0" applyNumberFormat="1" applyFont="1" applyFill="1" applyBorder="1" applyAlignment="1">
      <alignment horizontal="center" vertical="center"/>
    </xf>
    <xf numFmtId="0" fontId="0" fillId="15" borderId="19" xfId="0" applyFill="1" applyBorder="1" applyAlignment="1" applyProtection="1">
      <alignment horizontal="center" vertical="center"/>
      <protection locked="0"/>
    </xf>
    <xf numFmtId="0" fontId="0" fillId="15" borderId="19" xfId="0" applyFill="1" applyBorder="1" applyAlignment="1" applyProtection="1">
      <alignment horizontal="left" vertical="center"/>
      <protection locked="0"/>
    </xf>
    <xf numFmtId="0" fontId="0" fillId="15" borderId="20" xfId="0" applyFill="1" applyBorder="1" applyAlignment="1" applyProtection="1">
      <alignment horizontal="center" vertical="center"/>
      <protection locked="0"/>
    </xf>
    <xf numFmtId="0" fontId="0" fillId="16" borderId="19" xfId="0" applyFill="1" applyBorder="1" applyAlignment="1" applyProtection="1">
      <alignment horizontal="left" vertical="center"/>
      <protection locked="0"/>
    </xf>
    <xf numFmtId="166" fontId="0" fillId="2" borderId="0" xfId="0" applyNumberFormat="1" applyFill="1" applyAlignment="1">
      <alignment horizontal="center" vertical="center"/>
    </xf>
    <xf numFmtId="0" fontId="6" fillId="6" borderId="19" xfId="0" applyFont="1" applyFill="1" applyBorder="1" applyAlignment="1" applyProtection="1">
      <alignment horizontal="center" vertical="center"/>
      <protection locked="0"/>
    </xf>
    <xf numFmtId="0" fontId="6" fillId="6" borderId="20" xfId="0" applyFont="1" applyFill="1" applyBorder="1" applyAlignment="1" applyProtection="1">
      <alignment horizontal="center" vertical="center"/>
      <protection locked="0"/>
    </xf>
    <xf numFmtId="166" fontId="0" fillId="2" borderId="3" xfId="0" applyNumberFormat="1" applyFill="1" applyBorder="1" applyAlignment="1">
      <alignment horizontal="center" vertical="center"/>
    </xf>
    <xf numFmtId="166" fontId="0" fillId="2" borderId="4" xfId="0" applyNumberFormat="1" applyFill="1" applyBorder="1" applyAlignment="1">
      <alignment horizontal="center" vertical="center"/>
    </xf>
    <xf numFmtId="0" fontId="0" fillId="5" borderId="22" xfId="0" applyFill="1" applyBorder="1" applyAlignment="1" applyProtection="1">
      <alignment horizontal="center" vertical="center"/>
      <protection locked="0"/>
    </xf>
    <xf numFmtId="0" fontId="0" fillId="5" borderId="22" xfId="0" applyFill="1" applyBorder="1" applyAlignment="1" applyProtection="1">
      <alignment horizontal="left" vertical="center"/>
      <protection locked="0"/>
    </xf>
    <xf numFmtId="0" fontId="0" fillId="5" borderId="23" xfId="0" applyFill="1" applyBorder="1" applyAlignment="1" applyProtection="1">
      <alignment horizontal="center" vertical="center"/>
      <protection locked="0"/>
    </xf>
    <xf numFmtId="168" fontId="0" fillId="3" borderId="9" xfId="0" applyNumberFormat="1" applyFill="1" applyBorder="1" applyAlignment="1">
      <alignment horizontal="center" vertical="center"/>
    </xf>
    <xf numFmtId="168" fontId="0" fillId="2" borderId="9" xfId="0" applyNumberFormat="1" applyFill="1" applyBorder="1" applyAlignment="1">
      <alignment horizontal="center" vertical="center"/>
    </xf>
    <xf numFmtId="168" fontId="1" fillId="4" borderId="9" xfId="0" applyNumberFormat="1" applyFont="1" applyFill="1" applyBorder="1" applyAlignment="1">
      <alignment horizontal="center" vertical="center"/>
    </xf>
    <xf numFmtId="168" fontId="1" fillId="3" borderId="4" xfId="0" applyNumberFormat="1" applyFont="1" applyFill="1" applyBorder="1" applyAlignment="1">
      <alignment horizontal="center" vertical="center"/>
    </xf>
    <xf numFmtId="166" fontId="0" fillId="3" borderId="0" xfId="0" applyNumberFormat="1" applyFill="1" applyAlignment="1">
      <alignment horizontal="center" vertical="center"/>
    </xf>
    <xf numFmtId="166" fontId="0" fillId="9" borderId="3" xfId="0" applyNumberFormat="1" applyFill="1" applyBorder="1" applyAlignment="1">
      <alignment horizontal="center" vertical="center"/>
    </xf>
    <xf numFmtId="166" fontId="0" fillId="9" borderId="4" xfId="0" applyNumberFormat="1" applyFill="1" applyBorder="1" applyAlignment="1">
      <alignment horizontal="center" vertical="center"/>
    </xf>
    <xf numFmtId="168" fontId="0" fillId="9" borderId="21" xfId="0" applyNumberFormat="1" applyFill="1" applyBorder="1" applyAlignment="1" applyProtection="1">
      <alignment horizontal="center" vertical="center"/>
      <protection locked="0"/>
    </xf>
    <xf numFmtId="0" fontId="0" fillId="9" borderId="22" xfId="0" applyFill="1" applyBorder="1" applyAlignment="1" applyProtection="1">
      <alignment horizontal="center" vertical="center"/>
      <protection locked="0"/>
    </xf>
    <xf numFmtId="0" fontId="0" fillId="9" borderId="22" xfId="0" applyFill="1" applyBorder="1" applyAlignment="1" applyProtection="1">
      <alignment horizontal="left" vertical="center"/>
      <protection locked="0"/>
    </xf>
    <xf numFmtId="0" fontId="0" fillId="9" borderId="23" xfId="0" applyFill="1" applyBorder="1" applyAlignment="1" applyProtection="1">
      <alignment horizontal="center" vertical="center"/>
      <protection locked="0"/>
    </xf>
    <xf numFmtId="168" fontId="0" fillId="9" borderId="9" xfId="0" applyNumberFormat="1" applyFill="1" applyBorder="1" applyAlignment="1">
      <alignment horizontal="center" vertical="center"/>
    </xf>
    <xf numFmtId="166" fontId="6" fillId="13" borderId="1" xfId="0" applyNumberFormat="1" applyFont="1" applyFill="1" applyBorder="1" applyAlignment="1">
      <alignment horizontal="center" vertical="center"/>
    </xf>
    <xf numFmtId="166" fontId="6" fillId="16" borderId="5" xfId="0" applyNumberFormat="1" applyFont="1" applyFill="1" applyBorder="1" applyAlignment="1">
      <alignment horizontal="center" vertical="center"/>
    </xf>
    <xf numFmtId="166" fontId="6" fillId="16" borderId="0" xfId="0" applyNumberFormat="1" applyFont="1" applyFill="1" applyAlignment="1">
      <alignment horizontal="center" vertical="center"/>
    </xf>
    <xf numFmtId="168" fontId="6" fillId="16" borderId="18" xfId="0" applyNumberFormat="1" applyFont="1" applyFill="1" applyBorder="1" applyAlignment="1" applyProtection="1">
      <alignment horizontal="center" vertical="center"/>
      <protection locked="0"/>
    </xf>
    <xf numFmtId="168" fontId="6" fillId="16" borderId="19" xfId="0" applyNumberFormat="1" applyFont="1" applyFill="1" applyBorder="1" applyAlignment="1" applyProtection="1">
      <alignment horizontal="center" vertical="center"/>
      <protection locked="0"/>
    </xf>
    <xf numFmtId="0" fontId="6" fillId="16" borderId="19" xfId="0" applyFont="1" applyFill="1" applyBorder="1" applyAlignment="1" applyProtection="1">
      <alignment horizontal="center" vertical="center"/>
      <protection locked="0"/>
    </xf>
    <xf numFmtId="0" fontId="6" fillId="16" borderId="19" xfId="0" applyFont="1" applyFill="1" applyBorder="1" applyAlignment="1" applyProtection="1">
      <alignment horizontal="left" vertical="center"/>
      <protection locked="0"/>
    </xf>
    <xf numFmtId="0" fontId="6" fillId="16" borderId="20" xfId="0" applyFont="1" applyFill="1" applyBorder="1" applyAlignment="1" applyProtection="1">
      <alignment horizontal="center" vertical="center"/>
      <protection locked="0"/>
    </xf>
    <xf numFmtId="168" fontId="6" fillId="3" borderId="8" xfId="0" applyNumberFormat="1" applyFont="1" applyFill="1" applyBorder="1" applyAlignment="1">
      <alignment horizontal="center" vertical="center"/>
    </xf>
    <xf numFmtId="168" fontId="6" fillId="2" borderId="0" xfId="0" applyNumberFormat="1" applyFont="1" applyFill="1" applyAlignment="1">
      <alignment horizontal="center" vertical="center"/>
    </xf>
    <xf numFmtId="168" fontId="6" fillId="2" borderId="8" xfId="0" applyNumberFormat="1" applyFont="1" applyFill="1" applyBorder="1" applyAlignment="1">
      <alignment horizontal="center" vertical="center"/>
    </xf>
    <xf numFmtId="166" fontId="6" fillId="15" borderId="5" xfId="0" applyNumberFormat="1" applyFont="1" applyFill="1" applyBorder="1" applyAlignment="1">
      <alignment horizontal="center" vertical="center"/>
    </xf>
    <xf numFmtId="166" fontId="6" fillId="15" borderId="0" xfId="0" applyNumberFormat="1" applyFont="1" applyFill="1" applyAlignment="1">
      <alignment horizontal="center" vertical="center"/>
    </xf>
    <xf numFmtId="0" fontId="6" fillId="15" borderId="19" xfId="0" applyFont="1" applyFill="1" applyBorder="1" applyAlignment="1" applyProtection="1">
      <alignment horizontal="left" vertical="center"/>
      <protection locked="0"/>
    </xf>
    <xf numFmtId="168" fontId="6" fillId="4" borderId="8" xfId="0" applyNumberFormat="1" applyFont="1" applyFill="1" applyBorder="1" applyAlignment="1">
      <alignment horizontal="center" vertical="center"/>
    </xf>
    <xf numFmtId="168" fontId="6" fillId="3" borderId="0" xfId="0" applyNumberFormat="1" applyFont="1" applyFill="1" applyAlignment="1">
      <alignment horizontal="center" vertical="center"/>
    </xf>
    <xf numFmtId="166" fontId="6" fillId="9" borderId="5" xfId="0" applyNumberFormat="1" applyFont="1" applyFill="1" applyBorder="1" applyAlignment="1">
      <alignment horizontal="center" vertical="center"/>
    </xf>
    <xf numFmtId="166" fontId="6" fillId="9" borderId="0" xfId="0" applyNumberFormat="1" applyFont="1" applyFill="1" applyAlignment="1">
      <alignment horizontal="center" vertical="center"/>
    </xf>
    <xf numFmtId="0" fontId="6" fillId="9" borderId="19" xfId="0" applyFont="1" applyFill="1" applyBorder="1" applyAlignment="1" applyProtection="1">
      <alignment horizontal="left" vertical="center"/>
      <protection locked="0"/>
    </xf>
    <xf numFmtId="168" fontId="6" fillId="9" borderId="0" xfId="0" applyNumberFormat="1" applyFont="1" applyFill="1" applyAlignment="1">
      <alignment horizontal="center" vertical="center"/>
    </xf>
    <xf numFmtId="166" fontId="6" fillId="6" borderId="5" xfId="0" applyNumberFormat="1" applyFont="1" applyFill="1" applyBorder="1" applyAlignment="1">
      <alignment horizontal="center" vertical="center"/>
    </xf>
    <xf numFmtId="166" fontId="6" fillId="6" borderId="0" xfId="0" applyNumberFormat="1" applyFont="1" applyFill="1" applyAlignment="1">
      <alignment horizontal="center" vertical="center"/>
    </xf>
    <xf numFmtId="166" fontId="6" fillId="5" borderId="5" xfId="0" applyNumberFormat="1" applyFont="1" applyFill="1" applyBorder="1" applyAlignment="1">
      <alignment horizontal="center" vertical="center"/>
    </xf>
    <xf numFmtId="166" fontId="6" fillId="5" borderId="0" xfId="0" applyNumberFormat="1" applyFont="1" applyFill="1" applyAlignment="1">
      <alignment horizontal="center" vertical="center"/>
    </xf>
    <xf numFmtId="0" fontId="6" fillId="5" borderId="19" xfId="0" applyFont="1" applyFill="1" applyBorder="1" applyAlignment="1" applyProtection="1">
      <alignment horizontal="center" vertical="center"/>
      <protection locked="0"/>
    </xf>
    <xf numFmtId="0" fontId="6" fillId="5" borderId="19" xfId="0" applyFont="1" applyFill="1" applyBorder="1" applyAlignment="1" applyProtection="1">
      <alignment horizontal="left" vertical="center"/>
      <protection locked="0"/>
    </xf>
    <xf numFmtId="0" fontId="6" fillId="5" borderId="20" xfId="0" applyFont="1" applyFill="1" applyBorder="1" applyAlignment="1" applyProtection="1">
      <alignment horizontal="center" vertical="center"/>
      <protection locked="0"/>
    </xf>
    <xf numFmtId="0" fontId="6" fillId="6" borderId="19" xfId="0" applyFont="1" applyFill="1" applyBorder="1" applyAlignment="1" applyProtection="1">
      <alignment horizontal="left" vertical="center"/>
      <protection locked="0"/>
    </xf>
    <xf numFmtId="168" fontId="1" fillId="3" borderId="25" xfId="0" applyNumberFormat="1" applyFont="1" applyFill="1" applyBorder="1" applyAlignment="1">
      <alignment horizontal="center" vertical="center"/>
    </xf>
    <xf numFmtId="168" fontId="1" fillId="3" borderId="9" xfId="0" applyNumberFormat="1" applyFont="1" applyFill="1" applyBorder="1" applyAlignment="1">
      <alignment horizontal="center" vertical="center"/>
    </xf>
    <xf numFmtId="164" fontId="18" fillId="3" borderId="14" xfId="0" applyNumberFormat="1" applyFont="1" applyFill="1" applyBorder="1" applyAlignment="1">
      <alignment horizontal="center" vertical="center"/>
    </xf>
    <xf numFmtId="164" fontId="18" fillId="3" borderId="15" xfId="0" applyNumberFormat="1" applyFont="1" applyFill="1" applyBorder="1" applyAlignment="1">
      <alignment horizontal="center" vertical="center"/>
    </xf>
    <xf numFmtId="164" fontId="18" fillId="3" borderId="31" xfId="0" applyNumberFormat="1" applyFont="1" applyFill="1" applyBorder="1" applyAlignment="1">
      <alignment horizontal="center" vertical="center"/>
    </xf>
    <xf numFmtId="0" fontId="18" fillId="3" borderId="15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left" vertical="center"/>
    </xf>
    <xf numFmtId="0" fontId="18" fillId="3" borderId="32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/>
    </xf>
    <xf numFmtId="166" fontId="6" fillId="3" borderId="5" xfId="0" applyNumberFormat="1" applyFont="1" applyFill="1" applyBorder="1" applyAlignment="1">
      <alignment horizontal="center" vertical="center"/>
    </xf>
    <xf numFmtId="166" fontId="6" fillId="3" borderId="6" xfId="0" applyNumberFormat="1" applyFont="1" applyFill="1" applyBorder="1" applyAlignment="1">
      <alignment horizontal="center" vertical="center"/>
    </xf>
    <xf numFmtId="166" fontId="6" fillId="2" borderId="5" xfId="0" applyNumberFormat="1" applyFont="1" applyFill="1" applyBorder="1" applyAlignment="1">
      <alignment horizontal="center" vertical="center"/>
    </xf>
    <xf numFmtId="166" fontId="6" fillId="2" borderId="0" xfId="0" applyNumberFormat="1" applyFont="1" applyFill="1" applyAlignment="1">
      <alignment horizontal="center" vertical="center"/>
    </xf>
    <xf numFmtId="166" fontId="6" fillId="9" borderId="6" xfId="0" applyNumberFormat="1" applyFont="1" applyFill="1" applyBorder="1" applyAlignment="1">
      <alignment horizontal="center" vertical="center"/>
    </xf>
    <xf numFmtId="166" fontId="6" fillId="13" borderId="6" xfId="0" applyNumberFormat="1" applyFont="1" applyFill="1" applyBorder="1" applyAlignment="1">
      <alignment horizontal="center" vertical="center"/>
    </xf>
    <xf numFmtId="0" fontId="6" fillId="6" borderId="22" xfId="0" applyFont="1" applyFill="1" applyBorder="1" applyAlignment="1" applyProtection="1">
      <alignment horizontal="center" vertical="center"/>
      <protection locked="0"/>
    </xf>
    <xf numFmtId="0" fontId="6" fillId="6" borderId="23" xfId="0" applyFont="1" applyFill="1" applyBorder="1" applyAlignment="1" applyProtection="1">
      <alignment horizontal="center" vertical="center"/>
      <protection locked="0"/>
    </xf>
    <xf numFmtId="167" fontId="6" fillId="0" borderId="0" xfId="0" applyNumberFormat="1" applyFont="1" applyAlignment="1">
      <alignment horizontal="center" vertical="center"/>
    </xf>
    <xf numFmtId="166" fontId="6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168" fontId="18" fillId="4" borderId="9" xfId="0" applyNumberFormat="1" applyFont="1" applyFill="1" applyBorder="1" applyAlignment="1">
      <alignment horizontal="center" vertical="center"/>
    </xf>
    <xf numFmtId="168" fontId="18" fillId="3" borderId="4" xfId="0" applyNumberFormat="1" applyFont="1" applyFill="1" applyBorder="1" applyAlignment="1">
      <alignment horizontal="center" vertical="center"/>
    </xf>
    <xf numFmtId="0" fontId="6" fillId="3" borderId="10" xfId="0" applyFont="1" applyFill="1" applyBorder="1" applyAlignment="1">
      <alignment horizontal="center" vertical="center"/>
    </xf>
    <xf numFmtId="0" fontId="6" fillId="11" borderId="0" xfId="0" applyFont="1" applyFill="1" applyAlignment="1">
      <alignment horizontal="center" vertical="center"/>
    </xf>
    <xf numFmtId="164" fontId="1" fillId="3" borderId="28" xfId="0" applyNumberFormat="1" applyFont="1" applyFill="1" applyBorder="1" applyAlignment="1">
      <alignment horizontal="center" vertical="center"/>
    </xf>
    <xf numFmtId="164" fontId="1" fillId="3" borderId="24" xfId="0" applyNumberFormat="1" applyFont="1" applyFill="1" applyBorder="1" applyAlignment="1">
      <alignment horizontal="center" vertical="center"/>
    </xf>
    <xf numFmtId="164" fontId="1" fillId="3" borderId="33" xfId="0" applyNumberFormat="1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left" vertical="center"/>
    </xf>
    <xf numFmtId="0" fontId="1" fillId="3" borderId="26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166" fontId="0" fillId="9" borderId="1" xfId="0" applyNumberFormat="1" applyFill="1" applyBorder="1" applyAlignment="1">
      <alignment horizontal="center" vertical="center"/>
    </xf>
    <xf numFmtId="166" fontId="0" fillId="9" borderId="2" xfId="0" applyNumberFormat="1" applyFill="1" applyBorder="1" applyAlignment="1">
      <alignment horizontal="center" vertical="center"/>
    </xf>
    <xf numFmtId="0" fontId="0" fillId="9" borderId="24" xfId="0" applyFill="1" applyBorder="1" applyAlignment="1" applyProtection="1">
      <alignment horizontal="center" vertical="center"/>
      <protection locked="0"/>
    </xf>
    <xf numFmtId="0" fontId="0" fillId="9" borderId="24" xfId="0" applyFill="1" applyBorder="1" applyAlignment="1" applyProtection="1">
      <alignment horizontal="left" vertical="center"/>
      <protection locked="0"/>
    </xf>
    <xf numFmtId="0" fontId="0" fillId="9" borderId="27" xfId="0" applyFill="1" applyBorder="1" applyAlignment="1" applyProtection="1">
      <alignment horizontal="center" vertical="center"/>
      <protection locked="0"/>
    </xf>
    <xf numFmtId="168" fontId="0" fillId="9" borderId="7" xfId="0" applyNumberFormat="1" applyFill="1" applyBorder="1" applyAlignment="1">
      <alignment horizontal="center" vertical="center"/>
    </xf>
    <xf numFmtId="168" fontId="0" fillId="11" borderId="0" xfId="0" applyNumberFormat="1" applyFill="1" applyAlignment="1">
      <alignment horizontal="center" vertical="center"/>
    </xf>
    <xf numFmtId="168" fontId="0" fillId="3" borderId="5" xfId="0" applyNumberFormat="1" applyFill="1" applyBorder="1" applyAlignment="1">
      <alignment horizontal="center" vertical="center"/>
    </xf>
    <xf numFmtId="168" fontId="0" fillId="11" borderId="5" xfId="0" applyNumberFormat="1" applyFill="1" applyBorder="1" applyAlignment="1">
      <alignment horizontal="center" vertical="center"/>
    </xf>
    <xf numFmtId="166" fontId="0" fillId="3" borderId="25" xfId="0" applyNumberFormat="1" applyFill="1" applyBorder="1" applyAlignment="1">
      <alignment horizontal="center" vertical="center"/>
    </xf>
    <xf numFmtId="166" fontId="0" fillId="3" borderId="4" xfId="0" applyNumberFormat="1" applyFill="1" applyBorder="1" applyAlignment="1">
      <alignment horizontal="center" vertical="center"/>
    </xf>
    <xf numFmtId="0" fontId="0" fillId="15" borderId="22" xfId="0" applyFill="1" applyBorder="1" applyAlignment="1" applyProtection="1">
      <alignment horizontal="center" vertical="center"/>
      <protection locked="0"/>
    </xf>
    <xf numFmtId="0" fontId="0" fillId="15" borderId="22" xfId="0" applyFill="1" applyBorder="1" applyAlignment="1" applyProtection="1">
      <alignment horizontal="left" vertical="center"/>
      <protection locked="0"/>
    </xf>
    <xf numFmtId="0" fontId="0" fillId="15" borderId="23" xfId="0" applyFill="1" applyBorder="1" applyAlignment="1" applyProtection="1">
      <alignment horizontal="center" vertical="center"/>
      <protection locked="0"/>
    </xf>
    <xf numFmtId="166" fontId="6" fillId="13" borderId="2" xfId="0" applyNumberFormat="1" applyFont="1" applyFill="1" applyBorder="1" applyAlignment="1">
      <alignment horizontal="center" vertical="center"/>
    </xf>
    <xf numFmtId="168" fontId="6" fillId="13" borderId="1" xfId="0" applyNumberFormat="1" applyFont="1" applyFill="1" applyBorder="1" applyAlignment="1">
      <alignment horizontal="center" vertical="center"/>
    </xf>
    <xf numFmtId="168" fontId="0" fillId="9" borderId="5" xfId="0" applyNumberFormat="1" applyFill="1" applyBorder="1" applyAlignment="1">
      <alignment horizontal="center" vertical="center"/>
    </xf>
    <xf numFmtId="168" fontId="0" fillId="2" borderId="5" xfId="0" applyNumberFormat="1" applyFill="1" applyBorder="1" applyAlignment="1">
      <alignment horizontal="center" vertical="center"/>
    </xf>
    <xf numFmtId="168" fontId="6" fillId="9" borderId="21" xfId="0" applyNumberFormat="1" applyFont="1" applyFill="1" applyBorder="1" applyAlignment="1" applyProtection="1">
      <alignment horizontal="center" vertical="center"/>
      <protection locked="0"/>
    </xf>
    <xf numFmtId="168" fontId="6" fillId="9" borderId="22" xfId="0" applyNumberFormat="1" applyFont="1" applyFill="1" applyBorder="1" applyAlignment="1" applyProtection="1">
      <alignment horizontal="center" vertical="center"/>
      <protection locked="0"/>
    </xf>
    <xf numFmtId="0" fontId="6" fillId="9" borderId="22" xfId="0" applyFont="1" applyFill="1" applyBorder="1" applyAlignment="1" applyProtection="1">
      <alignment horizontal="center" vertical="center"/>
      <protection locked="0"/>
    </xf>
    <xf numFmtId="0" fontId="6" fillId="9" borderId="22" xfId="0" applyFont="1" applyFill="1" applyBorder="1" applyAlignment="1" applyProtection="1">
      <alignment horizontal="left" vertical="center"/>
      <protection locked="0"/>
    </xf>
    <xf numFmtId="0" fontId="6" fillId="9" borderId="23" xfId="0" applyFont="1" applyFill="1" applyBorder="1" applyAlignment="1" applyProtection="1">
      <alignment horizontal="center" vertical="center"/>
      <protection locked="0"/>
    </xf>
    <xf numFmtId="166" fontId="1" fillId="0" borderId="30" xfId="0" applyNumberFormat="1" applyFont="1" applyBorder="1" applyAlignment="1">
      <alignment horizontal="center" vertical="center"/>
    </xf>
    <xf numFmtId="168" fontId="1" fillId="3" borderId="34" xfId="0" applyNumberFormat="1" applyFont="1" applyFill="1" applyBorder="1" applyAlignment="1">
      <alignment horizontal="center" vertical="center"/>
    </xf>
    <xf numFmtId="166" fontId="0" fillId="3" borderId="3" xfId="0" applyNumberFormat="1" applyFill="1" applyBorder="1" applyAlignment="1">
      <alignment horizontal="center" vertical="center"/>
    </xf>
    <xf numFmtId="168" fontId="6" fillId="9" borderId="9" xfId="0" applyNumberFormat="1" applyFont="1" applyFill="1" applyBorder="1" applyAlignment="1">
      <alignment horizontal="center" vertical="center"/>
    </xf>
    <xf numFmtId="168" fontId="0" fillId="16" borderId="16" xfId="0" applyNumberFormat="1" applyFill="1" applyBorder="1" applyAlignment="1" applyProtection="1">
      <alignment horizontal="center" vertical="center"/>
      <protection locked="0"/>
    </xf>
    <xf numFmtId="168" fontId="6" fillId="13" borderId="16" xfId="0" applyNumberFormat="1" applyFont="1" applyFill="1" applyBorder="1" applyAlignment="1" applyProtection="1">
      <alignment horizontal="center" vertical="center"/>
      <protection locked="0"/>
    </xf>
    <xf numFmtId="168" fontId="0" fillId="16" borderId="22" xfId="0" applyNumberFormat="1" applyFill="1" applyBorder="1" applyAlignment="1" applyProtection="1">
      <alignment horizontal="center" vertical="center"/>
      <protection locked="0"/>
    </xf>
    <xf numFmtId="0" fontId="0" fillId="16" borderId="22" xfId="0" applyFill="1" applyBorder="1" applyAlignment="1" applyProtection="1">
      <alignment horizontal="center" vertical="center"/>
      <protection locked="0"/>
    </xf>
    <xf numFmtId="0" fontId="0" fillId="16" borderId="22" xfId="0" applyFill="1" applyBorder="1" applyAlignment="1" applyProtection="1">
      <alignment horizontal="left" vertical="center"/>
      <protection locked="0"/>
    </xf>
    <xf numFmtId="0" fontId="0" fillId="16" borderId="23" xfId="0" applyFill="1" applyBorder="1" applyAlignment="1" applyProtection="1">
      <alignment horizontal="center" vertical="center"/>
      <protection locked="0"/>
    </xf>
    <xf numFmtId="168" fontId="0" fillId="11" borderId="9" xfId="0" applyNumberFormat="1" applyFill="1" applyBorder="1" applyAlignment="1">
      <alignment horizontal="center" vertical="center"/>
    </xf>
    <xf numFmtId="0" fontId="22" fillId="3" borderId="13" xfId="0" applyFont="1" applyFill="1" applyBorder="1" applyAlignment="1">
      <alignment horizontal="center" shrinkToFit="1"/>
    </xf>
    <xf numFmtId="0" fontId="11" fillId="16" borderId="30" xfId="0" applyFont="1" applyFill="1" applyBorder="1" applyAlignment="1">
      <alignment horizontal="center" vertical="center" shrinkToFit="1"/>
    </xf>
    <xf numFmtId="0" fontId="10" fillId="8" borderId="30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5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1" fillId="16" borderId="0" xfId="0" applyFont="1" applyFill="1" applyAlignment="1">
      <alignment horizontal="center" vertical="center" shrinkToFit="1"/>
    </xf>
    <xf numFmtId="0" fontId="21" fillId="3" borderId="8" xfId="0" applyFont="1" applyFill="1" applyBorder="1" applyAlignment="1">
      <alignment shrinkToFit="1"/>
    </xf>
    <xf numFmtId="0" fontId="10" fillId="8" borderId="0" xfId="0" applyFont="1" applyFill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0" fontId="11" fillId="8" borderId="0" xfId="0" applyFont="1" applyFill="1" applyAlignment="1">
      <alignment horizontal="center" vertical="center" shrinkToFit="1"/>
    </xf>
    <xf numFmtId="0" fontId="11" fillId="16" borderId="25" xfId="0" applyFont="1" applyFill="1" applyBorder="1" applyAlignment="1">
      <alignment horizontal="center" vertical="center" shrinkToFit="1"/>
    </xf>
    <xf numFmtId="0" fontId="11" fillId="13" borderId="25" xfId="0" applyFont="1" applyFill="1" applyBorder="1" applyAlignment="1">
      <alignment horizontal="center" vertical="center" shrinkToFit="1"/>
    </xf>
    <xf numFmtId="0" fontId="11" fillId="8" borderId="25" xfId="0" applyFont="1" applyFill="1" applyBorder="1" applyAlignment="1">
      <alignment horizontal="center" vertical="center" shrinkToFit="1"/>
    </xf>
    <xf numFmtId="0" fontId="11" fillId="13" borderId="4" xfId="0" applyFont="1" applyFill="1" applyBorder="1" applyAlignment="1">
      <alignment horizontal="center" vertical="center" shrinkToFit="1"/>
    </xf>
    <xf numFmtId="168" fontId="0" fillId="9" borderId="0" xfId="0" applyNumberFormat="1" applyFill="1" applyAlignment="1" applyProtection="1">
      <alignment horizontal="center" vertical="center"/>
      <protection locked="0"/>
    </xf>
    <xf numFmtId="14" fontId="0" fillId="9" borderId="16" xfId="0" applyNumberFormat="1" applyFill="1" applyBorder="1" applyAlignment="1" applyProtection="1">
      <alignment horizontal="center" vertical="center"/>
      <protection locked="0"/>
    </xf>
    <xf numFmtId="168" fontId="0" fillId="9" borderId="35" xfId="0" applyNumberFormat="1" applyFill="1" applyBorder="1" applyAlignment="1" applyProtection="1">
      <alignment horizontal="center" vertical="center"/>
      <protection locked="0"/>
    </xf>
    <xf numFmtId="168" fontId="0" fillId="9" borderId="8" xfId="0" applyNumberFormat="1" applyFill="1" applyBorder="1" applyAlignment="1" applyProtection="1">
      <alignment horizontal="center" vertical="center"/>
      <protection locked="0"/>
    </xf>
    <xf numFmtId="168" fontId="0" fillId="4" borderId="9" xfId="0" applyNumberFormat="1" applyFill="1" applyBorder="1" applyAlignment="1">
      <alignment horizontal="center" vertical="center"/>
    </xf>
    <xf numFmtId="168" fontId="6" fillId="18" borderId="9" xfId="0" applyNumberFormat="1" applyFont="1" applyFill="1" applyBorder="1" applyAlignment="1">
      <alignment horizontal="center" vertical="center"/>
    </xf>
    <xf numFmtId="168" fontId="0" fillId="18" borderId="9" xfId="0" applyNumberFormat="1" applyFill="1" applyBorder="1" applyAlignment="1">
      <alignment horizontal="center" vertical="center"/>
    </xf>
    <xf numFmtId="166" fontId="6" fillId="5" borderId="1" xfId="0" applyNumberFormat="1" applyFont="1" applyFill="1" applyBorder="1" applyAlignment="1">
      <alignment horizontal="center" vertical="center"/>
    </xf>
    <xf numFmtId="166" fontId="6" fillId="5" borderId="30" xfId="0" applyNumberFormat="1" applyFont="1" applyFill="1" applyBorder="1" applyAlignment="1">
      <alignment horizontal="center" vertical="center"/>
    </xf>
    <xf numFmtId="168" fontId="6" fillId="5" borderId="28" xfId="0" applyNumberFormat="1" applyFont="1" applyFill="1" applyBorder="1" applyAlignment="1" applyProtection="1">
      <alignment horizontal="center" vertical="center"/>
      <protection locked="0"/>
    </xf>
    <xf numFmtId="168" fontId="6" fillId="5" borderId="24" xfId="0" applyNumberFormat="1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center" vertical="center"/>
      <protection locked="0"/>
    </xf>
    <xf numFmtId="0" fontId="6" fillId="5" borderId="24" xfId="0" applyFont="1" applyFill="1" applyBorder="1" applyAlignment="1" applyProtection="1">
      <alignment horizontal="left" vertical="center"/>
      <protection locked="0"/>
    </xf>
    <xf numFmtId="0" fontId="6" fillId="5" borderId="27" xfId="0" applyFont="1" applyFill="1" applyBorder="1" applyAlignment="1" applyProtection="1">
      <alignment horizontal="center" vertical="center"/>
      <protection locked="0"/>
    </xf>
    <xf numFmtId="168" fontId="6" fillId="3" borderId="7" xfId="0" applyNumberFormat="1" applyFont="1" applyFill="1" applyBorder="1" applyAlignment="1">
      <alignment horizontal="center" vertical="center"/>
    </xf>
    <xf numFmtId="168" fontId="6" fillId="11" borderId="7" xfId="0" applyNumberFormat="1" applyFont="1" applyFill="1" applyBorder="1" applyAlignment="1">
      <alignment horizontal="center" vertical="center"/>
    </xf>
    <xf numFmtId="167" fontId="6" fillId="13" borderId="5" xfId="0" applyNumberFormat="1" applyFont="1" applyFill="1" applyBorder="1" applyAlignment="1">
      <alignment horizontal="center" vertical="center"/>
    </xf>
    <xf numFmtId="166" fontId="6" fillId="6" borderId="3" xfId="0" applyNumberFormat="1" applyFont="1" applyFill="1" applyBorder="1" applyAlignment="1">
      <alignment horizontal="center" vertical="center"/>
    </xf>
    <xf numFmtId="166" fontId="6" fillId="6" borderId="25" xfId="0" applyNumberFormat="1" applyFont="1" applyFill="1" applyBorder="1" applyAlignment="1">
      <alignment horizontal="center" vertical="center"/>
    </xf>
    <xf numFmtId="168" fontId="6" fillId="4" borderId="9" xfId="0" applyNumberFormat="1" applyFont="1" applyFill="1" applyBorder="1" applyAlignment="1">
      <alignment horizontal="center" vertical="center"/>
    </xf>
    <xf numFmtId="168" fontId="6" fillId="3" borderId="9" xfId="0" applyNumberFormat="1" applyFont="1" applyFill="1" applyBorder="1" applyAlignment="1">
      <alignment horizontal="center" vertical="center"/>
    </xf>
    <xf numFmtId="166" fontId="6" fillId="9" borderId="3" xfId="0" applyNumberFormat="1" applyFont="1" applyFill="1" applyBorder="1" applyAlignment="1">
      <alignment horizontal="center" vertical="center"/>
    </xf>
    <xf numFmtId="166" fontId="6" fillId="9" borderId="4" xfId="0" applyNumberFormat="1" applyFont="1" applyFill="1" applyBorder="1" applyAlignment="1">
      <alignment horizontal="center" vertical="center"/>
    </xf>
    <xf numFmtId="166" fontId="0" fillId="3" borderId="8" xfId="0" applyNumberFormat="1" applyFill="1" applyBorder="1" applyAlignment="1">
      <alignment horizontal="center" vertical="center"/>
    </xf>
    <xf numFmtId="166" fontId="0" fillId="2" borderId="25" xfId="0" applyNumberFormat="1" applyFill="1" applyBorder="1" applyAlignment="1">
      <alignment horizontal="center" vertical="center"/>
    </xf>
    <xf numFmtId="168" fontId="0" fillId="16" borderId="21" xfId="0" applyNumberFormat="1" applyFill="1" applyBorder="1" applyAlignment="1" applyProtection="1">
      <alignment horizontal="center" vertical="center"/>
      <protection locked="0"/>
    </xf>
    <xf numFmtId="168" fontId="0" fillId="11" borderId="25" xfId="0" applyNumberFormat="1" applyFill="1" applyBorder="1" applyAlignment="1">
      <alignment horizontal="center" vertical="center"/>
    </xf>
    <xf numFmtId="168" fontId="0" fillId="11" borderId="3" xfId="0" applyNumberFormat="1" applyFill="1" applyBorder="1" applyAlignment="1">
      <alignment horizontal="center" vertical="center"/>
    </xf>
    <xf numFmtId="166" fontId="0" fillId="2" borderId="8" xfId="0" applyNumberFormat="1" applyFill="1" applyBorder="1" applyAlignment="1">
      <alignment horizontal="center" vertical="center"/>
    </xf>
    <xf numFmtId="168" fontId="6" fillId="2" borderId="9" xfId="0" applyNumberFormat="1" applyFont="1" applyFill="1" applyBorder="1" applyAlignment="1">
      <alignment horizontal="center" vertical="center"/>
    </xf>
    <xf numFmtId="168" fontId="0" fillId="15" borderId="29" xfId="0" applyNumberFormat="1" applyFill="1" applyBorder="1" applyAlignment="1" applyProtection="1">
      <alignment horizontal="center" vertical="center"/>
      <protection locked="0"/>
    </xf>
    <xf numFmtId="0" fontId="21" fillId="0" borderId="30" xfId="0" applyFont="1" applyBorder="1" applyAlignment="1">
      <alignment horizontal="left"/>
    </xf>
    <xf numFmtId="0" fontId="21" fillId="0" borderId="2" xfId="0" applyFont="1" applyBorder="1" applyAlignment="1">
      <alignment horizontal="left"/>
    </xf>
    <xf numFmtId="0" fontId="21" fillId="0" borderId="6" xfId="0" applyFont="1" applyBorder="1" applyAlignment="1">
      <alignment horizontal="left"/>
    </xf>
    <xf numFmtId="0" fontId="21" fillId="0" borderId="25" xfId="0" applyFont="1" applyBorder="1" applyAlignment="1">
      <alignment horizontal="left"/>
    </xf>
    <xf numFmtId="0" fontId="21" fillId="0" borderId="4" xfId="0" applyFont="1" applyBorder="1" applyAlignment="1">
      <alignment horizontal="left"/>
    </xf>
    <xf numFmtId="0" fontId="1" fillId="4" borderId="7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64" fontId="1" fillId="3" borderId="11" xfId="0" applyNumberFormat="1" applyFont="1" applyFill="1" applyBorder="1" applyAlignment="1">
      <alignment horizontal="center" vertical="center"/>
    </xf>
    <xf numFmtId="164" fontId="1" fillId="3" borderId="12" xfId="0" applyNumberFormat="1" applyFont="1" applyFill="1" applyBorder="1" applyAlignment="1">
      <alignment horizontal="center" vertical="center"/>
    </xf>
    <xf numFmtId="164" fontId="1" fillId="3" borderId="13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 wrapText="1"/>
    </xf>
    <xf numFmtId="164" fontId="1" fillId="3" borderId="9" xfId="0" applyNumberFormat="1" applyFont="1" applyFill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1" fillId="7" borderId="9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>
      <alignment horizontal="center" vertical="center"/>
    </xf>
    <xf numFmtId="49" fontId="2" fillId="4" borderId="5" xfId="0" applyNumberFormat="1" applyFont="1" applyFill="1" applyBorder="1" applyAlignment="1">
      <alignment horizontal="center" vertical="center"/>
    </xf>
    <xf numFmtId="49" fontId="2" fillId="4" borderId="6" xfId="0" applyNumberFormat="1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49" fontId="2" fillId="4" borderId="4" xfId="0" applyNumberFormat="1" applyFont="1" applyFill="1" applyBorder="1" applyAlignment="1">
      <alignment horizontal="center" vertical="center"/>
    </xf>
    <xf numFmtId="164" fontId="18" fillId="3" borderId="7" xfId="0" applyNumberFormat="1" applyFont="1" applyFill="1" applyBorder="1" applyAlignment="1">
      <alignment horizontal="center" vertical="center" wrapText="1"/>
    </xf>
    <xf numFmtId="164" fontId="18" fillId="3" borderId="9" xfId="0" applyNumberFormat="1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25" xfId="0" applyFont="1" applyFill="1" applyBorder="1" applyAlignment="1">
      <alignment horizontal="center" vertical="center"/>
    </xf>
    <xf numFmtId="49" fontId="19" fillId="4" borderId="1" xfId="0" applyNumberFormat="1" applyFont="1" applyFill="1" applyBorder="1" applyAlignment="1">
      <alignment horizontal="center" vertical="center"/>
    </xf>
    <xf numFmtId="49" fontId="19" fillId="4" borderId="2" xfId="0" applyNumberFormat="1" applyFont="1" applyFill="1" applyBorder="1" applyAlignment="1">
      <alignment horizontal="center" vertical="center"/>
    </xf>
    <xf numFmtId="49" fontId="19" fillId="4" borderId="5" xfId="0" applyNumberFormat="1" applyFont="1" applyFill="1" applyBorder="1" applyAlignment="1">
      <alignment horizontal="center" vertical="center"/>
    </xf>
    <xf numFmtId="49" fontId="19" fillId="4" borderId="6" xfId="0" applyNumberFormat="1" applyFont="1" applyFill="1" applyBorder="1" applyAlignment="1">
      <alignment horizontal="center" vertical="center"/>
    </xf>
    <xf numFmtId="164" fontId="18" fillId="3" borderId="11" xfId="0" applyNumberFormat="1" applyFont="1" applyFill="1" applyBorder="1" applyAlignment="1">
      <alignment horizontal="center" vertical="center"/>
    </xf>
    <xf numFmtId="164" fontId="18" fillId="3" borderId="12" xfId="0" applyNumberFormat="1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8" fillId="4" borderId="9" xfId="0" applyFont="1" applyFill="1" applyBorder="1" applyAlignment="1">
      <alignment horizontal="center" vertical="center"/>
    </xf>
    <xf numFmtId="164" fontId="18" fillId="3" borderId="13" xfId="0" applyNumberFormat="1" applyFont="1" applyFill="1" applyBorder="1" applyAlignment="1">
      <alignment horizontal="center" vertical="center"/>
    </xf>
    <xf numFmtId="0" fontId="18" fillId="7" borderId="7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FFD969A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CH"/>
              <a:t>Suivi heures par mois, année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barChart>
        <c:barDir val="col"/>
        <c:grouping val="stacked"/>
        <c:varyColors val="0"/>
        <c:ser>
          <c:idx val="2"/>
          <c:order val="2"/>
          <c:tx>
            <c:strRef>
              <c:f>'Récap. annuel'!$F$26</c:f>
              <c:strCache>
                <c:ptCount val="1"/>
                <c:pt idx="0">
                  <c:v>Heures travail effectives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annuel'!$F$27:$F$38</c:f>
              <c:numCache>
                <c:formatCode>[h]:mm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10E-4AF4-8A50-FC46D57F55A7}"/>
            </c:ext>
          </c:extLst>
        </c:ser>
        <c:ser>
          <c:idx val="3"/>
          <c:order val="3"/>
          <c:tx>
            <c:strRef>
              <c:f>'Récap. annuel'!$G$26</c:f>
              <c:strCache>
                <c:ptCount val="1"/>
                <c:pt idx="0">
                  <c:v>Heures absences (maladie, congés spéciaux, etc.)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solidFill>
                <a:schemeClr val="accent2">
                  <a:lumMod val="75000"/>
                </a:schemeClr>
              </a:solidFill>
            </a:ln>
            <a:effectLst/>
          </c:spPr>
          <c:invertIfNegative val="0"/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annuel'!$G$27:$G$38</c:f>
              <c:numCache>
                <c:formatCode>[h]:mm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0E-4AF4-8A50-FC46D57F5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615621743"/>
        <c:axId val="1608690991"/>
      </c:barChart>
      <c:lineChart>
        <c:grouping val="standard"/>
        <c:varyColors val="0"/>
        <c:ser>
          <c:idx val="0"/>
          <c:order val="0"/>
          <c:tx>
            <c:strRef>
              <c:f>'Récap. annuel'!$D$26</c:f>
              <c:strCache>
                <c:ptCount val="1"/>
                <c:pt idx="0">
                  <c:v>Heures contractuelles lissées</c:v>
                </c:pt>
              </c:strCache>
            </c:strRef>
          </c:tx>
          <c:spPr>
            <a:ln w="28575" cap="rnd">
              <a:solidFill>
                <a:sysClr val="windowText" lastClr="000000"/>
              </a:solidFill>
              <a:round/>
            </a:ln>
            <a:effectLst/>
          </c:spPr>
          <c:marker>
            <c:symbol val="none"/>
          </c:marker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annuel'!$D$27:$D$38</c:f>
              <c:numCache>
                <c:formatCode>[h]:mm</c:formatCode>
                <c:ptCount val="12"/>
                <c:pt idx="0">
                  <c:v>6.5131944444444443</c:v>
                </c:pt>
                <c:pt idx="1">
                  <c:v>6.5131944444444443</c:v>
                </c:pt>
                <c:pt idx="2">
                  <c:v>6.5131944444444443</c:v>
                </c:pt>
                <c:pt idx="3">
                  <c:v>6.5131944444444443</c:v>
                </c:pt>
                <c:pt idx="4">
                  <c:v>6.5131944444444443</c:v>
                </c:pt>
                <c:pt idx="5">
                  <c:v>6.5131944444444443</c:v>
                </c:pt>
                <c:pt idx="6">
                  <c:v>6.5131944444444443</c:v>
                </c:pt>
                <c:pt idx="7">
                  <c:v>6.5131944444444443</c:v>
                </c:pt>
                <c:pt idx="8">
                  <c:v>6.5131944444444443</c:v>
                </c:pt>
                <c:pt idx="9">
                  <c:v>6.5131944444444443</c:v>
                </c:pt>
                <c:pt idx="10">
                  <c:v>6.5131944444444443</c:v>
                </c:pt>
                <c:pt idx="11">
                  <c:v>6.5131944444444443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10E-4AF4-8A50-FC46D57F55A7}"/>
            </c:ext>
          </c:extLst>
        </c:ser>
        <c:ser>
          <c:idx val="1"/>
          <c:order val="1"/>
          <c:tx>
            <c:strRef>
              <c:f>'Récap. annuel'!$E$26</c:f>
              <c:strCache>
                <c:ptCount val="1"/>
                <c:pt idx="0">
                  <c:v>Heures théoriques selon organisation spéc.</c:v>
                </c:pt>
              </c:strCache>
            </c:strRef>
          </c:tx>
          <c:spPr>
            <a:ln w="28575" cap="rnd">
              <a:solidFill>
                <a:schemeClr val="bg1">
                  <a:lumMod val="5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'Récap. annuel'!$C$27:$C$38</c:f>
              <c:strCache>
                <c:ptCount val="12"/>
                <c:pt idx="0">
                  <c:v>janvier</c:v>
                </c:pt>
                <c:pt idx="1">
                  <c:v>février</c:v>
                </c:pt>
                <c:pt idx="2">
                  <c:v>mars</c:v>
                </c:pt>
                <c:pt idx="3">
                  <c:v>avril</c:v>
                </c:pt>
                <c:pt idx="4">
                  <c:v>mai</c:v>
                </c:pt>
                <c:pt idx="5">
                  <c:v>juin</c:v>
                </c:pt>
                <c:pt idx="6">
                  <c:v>juillet</c:v>
                </c:pt>
                <c:pt idx="7">
                  <c:v>août</c:v>
                </c:pt>
                <c:pt idx="8">
                  <c:v>septembre</c:v>
                </c:pt>
                <c:pt idx="9">
                  <c:v>octobre</c:v>
                </c:pt>
                <c:pt idx="10">
                  <c:v>novembre</c:v>
                </c:pt>
                <c:pt idx="11">
                  <c:v>décembre</c:v>
                </c:pt>
              </c:strCache>
            </c:strRef>
          </c:cat>
          <c:val>
            <c:numRef>
              <c:f>'Récap. annuel'!$E$27:$E$38</c:f>
              <c:numCache>
                <c:formatCode>[h]:mm</c:formatCode>
                <c:ptCount val="12"/>
                <c:pt idx="0">
                  <c:v>7.9753401360544238</c:v>
                </c:pt>
                <c:pt idx="1">
                  <c:v>5.981505102040817</c:v>
                </c:pt>
                <c:pt idx="2">
                  <c:v>8.3741071428571452</c:v>
                </c:pt>
                <c:pt idx="3">
                  <c:v>4.7852040816326529</c:v>
                </c:pt>
                <c:pt idx="4">
                  <c:v>7.9753401360544238</c:v>
                </c:pt>
                <c:pt idx="5">
                  <c:v>7.9753401360544238</c:v>
                </c:pt>
                <c:pt idx="6">
                  <c:v>1.5950680272108844</c:v>
                </c:pt>
                <c:pt idx="7">
                  <c:v>5.981505102040817</c:v>
                </c:pt>
                <c:pt idx="8">
                  <c:v>8.3741071428571452</c:v>
                </c:pt>
                <c:pt idx="9">
                  <c:v>5.1839710884353742</c:v>
                </c:pt>
                <c:pt idx="10">
                  <c:v>7.9753401360544238</c:v>
                </c:pt>
                <c:pt idx="11">
                  <c:v>5.981505102040817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0E-4AF4-8A50-FC46D57F55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5621743"/>
        <c:axId val="1608690991"/>
      </c:lineChart>
      <c:catAx>
        <c:axId val="1615621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08690991"/>
        <c:crosses val="autoZero"/>
        <c:auto val="1"/>
        <c:lblAlgn val="ctr"/>
        <c:lblOffset val="100"/>
        <c:noMultiLvlLbl val="0"/>
      </c:catAx>
      <c:valAx>
        <c:axId val="1608690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h]:mm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15621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0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495700</xdr:colOff>
      <xdr:row>5</xdr:row>
      <xdr:rowOff>122405</xdr:rowOff>
    </xdr:from>
    <xdr:to>
      <xdr:col>11</xdr:col>
      <xdr:colOff>0</xdr:colOff>
      <xdr:row>23</xdr:row>
      <xdr:rowOff>77931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B1C7D22E-159B-47BE-AC47-F897894C61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R&#233;seau%20BS\60-DGEO_Ressources_humaines\40-Organisation_specifique_travail\2013-2026_Organisation%20sp&#233;cifique%20travail\2025\2025_DOC_SuiviHeuresSaisieQuotidien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écap. annuel"/>
      <sheetName val="Détail 2025"/>
      <sheetName val="Jan25"/>
      <sheetName val="Fev25"/>
      <sheetName val="Mar25"/>
      <sheetName val="Avr25"/>
      <sheetName val="Mai24"/>
      <sheetName val="Juin25"/>
      <sheetName val="Juil25"/>
      <sheetName val="Aou25"/>
      <sheetName val="Sept25"/>
      <sheetName val="Oct25"/>
      <sheetName val="Nov25"/>
      <sheetName val="Dec25"/>
    </sheetNames>
    <sheetDataSet>
      <sheetData sheetId="0">
        <row r="7">
          <cell r="C7">
            <v>25</v>
          </cell>
        </row>
        <row r="8">
          <cell r="C8">
            <v>30</v>
          </cell>
        </row>
        <row r="14">
          <cell r="C14">
            <v>0.34583333333333338</v>
          </cell>
        </row>
        <row r="16">
          <cell r="C16">
            <v>0.39876700680272109</v>
          </cell>
        </row>
      </sheetData>
      <sheetData sheetId="1"/>
      <sheetData sheetId="2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  <row r="35">
          <cell r="M35">
            <v>55</v>
          </cell>
        </row>
      </sheetData>
      <sheetData sheetId="3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2">
          <cell r="M32">
            <v>55</v>
          </cell>
        </row>
      </sheetData>
      <sheetData sheetId="4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  <row r="35">
          <cell r="M35">
            <v>55</v>
          </cell>
        </row>
      </sheetData>
      <sheetData sheetId="5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4">
          <cell r="M34">
            <v>55</v>
          </cell>
        </row>
      </sheetData>
      <sheetData sheetId="6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  <row r="35">
          <cell r="M35">
            <v>55</v>
          </cell>
        </row>
      </sheetData>
      <sheetData sheetId="7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4">
          <cell r="M34">
            <v>55</v>
          </cell>
        </row>
      </sheetData>
      <sheetData sheetId="8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  <row r="35">
          <cell r="M35">
            <v>55</v>
          </cell>
        </row>
      </sheetData>
      <sheetData sheetId="9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  <row r="35">
          <cell r="M35">
            <v>55</v>
          </cell>
        </row>
      </sheetData>
      <sheetData sheetId="10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4">
          <cell r="M34">
            <v>55</v>
          </cell>
        </row>
      </sheetData>
      <sheetData sheetId="11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  <row r="35">
          <cell r="M35">
            <v>55</v>
          </cell>
        </row>
      </sheetData>
      <sheetData sheetId="12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4">
          <cell r="M34">
            <v>55</v>
          </cell>
        </row>
      </sheetData>
      <sheetData sheetId="13">
        <row r="3">
          <cell r="G3"/>
          <cell r="H3"/>
          <cell r="K3"/>
          <cell r="L3"/>
        </row>
        <row r="4">
          <cell r="G4"/>
          <cell r="H4"/>
          <cell r="K4"/>
          <cell r="L4"/>
        </row>
        <row r="5">
          <cell r="G5"/>
          <cell r="H5"/>
          <cell r="K5"/>
          <cell r="L5"/>
        </row>
        <row r="6">
          <cell r="G6"/>
          <cell r="H6"/>
          <cell r="K6"/>
          <cell r="L6"/>
        </row>
        <row r="7">
          <cell r="G7"/>
          <cell r="H7"/>
          <cell r="K7"/>
          <cell r="L7"/>
        </row>
        <row r="8">
          <cell r="G8"/>
          <cell r="H8"/>
          <cell r="K8"/>
          <cell r="L8"/>
        </row>
        <row r="9">
          <cell r="G9"/>
          <cell r="H9"/>
          <cell r="K9"/>
          <cell r="L9"/>
        </row>
        <row r="10">
          <cell r="G10"/>
          <cell r="H10"/>
          <cell r="K10"/>
          <cell r="L10"/>
        </row>
        <row r="11">
          <cell r="G11"/>
          <cell r="H11"/>
          <cell r="K11"/>
          <cell r="L11"/>
        </row>
        <row r="12">
          <cell r="G12"/>
          <cell r="H12"/>
          <cell r="K12"/>
          <cell r="L12"/>
        </row>
        <row r="13">
          <cell r="G13"/>
          <cell r="H13"/>
          <cell r="K13"/>
          <cell r="L13"/>
        </row>
        <row r="14">
          <cell r="G14"/>
          <cell r="H14"/>
          <cell r="K14"/>
          <cell r="L14"/>
        </row>
        <row r="15">
          <cell r="G15"/>
          <cell r="H15"/>
          <cell r="K15"/>
          <cell r="L15"/>
        </row>
        <row r="16">
          <cell r="G16"/>
          <cell r="H16"/>
          <cell r="K16"/>
          <cell r="L16"/>
        </row>
        <row r="17">
          <cell r="G17"/>
          <cell r="H17"/>
          <cell r="K17"/>
          <cell r="L17"/>
        </row>
        <row r="18">
          <cell r="G18"/>
          <cell r="H18"/>
          <cell r="K18"/>
          <cell r="L18"/>
        </row>
        <row r="19">
          <cell r="G19"/>
          <cell r="H19"/>
          <cell r="K19"/>
          <cell r="L19"/>
        </row>
        <row r="20">
          <cell r="G20"/>
          <cell r="H20"/>
          <cell r="K20"/>
          <cell r="L20"/>
        </row>
        <row r="21">
          <cell r="G21"/>
          <cell r="H21"/>
          <cell r="K21"/>
          <cell r="L21"/>
        </row>
        <row r="22">
          <cell r="G22"/>
          <cell r="H22"/>
          <cell r="K22"/>
          <cell r="L22"/>
        </row>
        <row r="23">
          <cell r="G23"/>
          <cell r="H23"/>
          <cell r="K23"/>
          <cell r="L23"/>
        </row>
        <row r="24">
          <cell r="G24"/>
          <cell r="H24"/>
          <cell r="K24"/>
          <cell r="L24"/>
        </row>
        <row r="25">
          <cell r="G25"/>
          <cell r="H25"/>
          <cell r="K25"/>
          <cell r="L25"/>
        </row>
        <row r="26">
          <cell r="G26"/>
          <cell r="H26"/>
          <cell r="K26"/>
          <cell r="L26"/>
        </row>
        <row r="27">
          <cell r="G27"/>
          <cell r="H27"/>
          <cell r="K27"/>
          <cell r="L27"/>
        </row>
        <row r="28">
          <cell r="G28"/>
          <cell r="H28"/>
          <cell r="K28"/>
          <cell r="L28"/>
        </row>
        <row r="29">
          <cell r="G29"/>
          <cell r="H29"/>
          <cell r="K29"/>
          <cell r="L29"/>
        </row>
        <row r="30">
          <cell r="G30"/>
          <cell r="H30"/>
          <cell r="K30"/>
          <cell r="L30"/>
        </row>
        <row r="31">
          <cell r="G31"/>
          <cell r="H31"/>
          <cell r="K31"/>
          <cell r="L31"/>
        </row>
        <row r="32">
          <cell r="G32"/>
          <cell r="H32"/>
          <cell r="K32"/>
          <cell r="L32"/>
        </row>
        <row r="33">
          <cell r="G33"/>
          <cell r="H33"/>
          <cell r="K33"/>
          <cell r="L33"/>
        </row>
      </sheetData>
    </sheetDataSet>
  </externalBook>
</externalLink>
</file>

<file path=xl/theme/theme1.xml><?xml version="1.0" encoding="utf-8"?>
<a:theme xmlns:a="http://schemas.openxmlformats.org/drawingml/2006/main" name="Thème Office">
  <a:themeElements>
    <a:clrScheme name="Personnalisé 5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9249B7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49C11E-3492-4B0D-9285-B10436F8388B}">
  <sheetPr codeName="Feuil2"/>
  <dimension ref="A1:L56"/>
  <sheetViews>
    <sheetView showGridLines="0" tabSelected="1" zoomScaleNormal="100" workbookViewId="0">
      <selection activeCell="C4" sqref="C4"/>
    </sheetView>
  </sheetViews>
  <sheetFormatPr baseColWidth="10" defaultColWidth="10.85546875" defaultRowHeight="12.75" x14ac:dyDescent="0.2"/>
  <cols>
    <col min="1" max="1" width="2.7109375" style="5" customWidth="1"/>
    <col min="2" max="2" width="43.28515625" style="5" bestFit="1" customWidth="1"/>
    <col min="3" max="8" width="20.140625" style="5" customWidth="1"/>
    <col min="9" max="10" width="3.5703125" style="5" customWidth="1"/>
    <col min="11" max="11" width="26.85546875" style="5" bestFit="1" customWidth="1"/>
    <col min="12" max="12" width="3.140625" style="5" customWidth="1"/>
    <col min="13" max="16384" width="10.85546875" style="5"/>
  </cols>
  <sheetData>
    <row r="1" spans="2:11" ht="13.5" thickBot="1" x14ac:dyDescent="0.25"/>
    <row r="2" spans="2:11" ht="15.75" thickBot="1" x14ac:dyDescent="0.3">
      <c r="B2" s="29" t="s">
        <v>10</v>
      </c>
      <c r="C2" s="30" t="s">
        <v>41</v>
      </c>
      <c r="D2" s="28"/>
      <c r="E2" s="23"/>
      <c r="I2" s="7"/>
      <c r="J2" s="8"/>
      <c r="K2" s="9" t="s">
        <v>79</v>
      </c>
    </row>
    <row r="3" spans="2:11" ht="13.5" thickBot="1" x14ac:dyDescent="0.25">
      <c r="B3" s="31" t="s">
        <v>0</v>
      </c>
      <c r="C3" s="47">
        <v>1</v>
      </c>
      <c r="D3" s="32"/>
      <c r="I3" s="6"/>
      <c r="J3" s="10"/>
      <c r="K3" s="9" t="s">
        <v>80</v>
      </c>
    </row>
    <row r="4" spans="2:11" ht="13.5" thickBot="1" x14ac:dyDescent="0.25"/>
    <row r="5" spans="2:11" ht="13.5" thickBot="1" x14ac:dyDescent="0.25">
      <c r="C5" s="38" t="s">
        <v>89</v>
      </c>
      <c r="D5" s="110" t="s">
        <v>90</v>
      </c>
    </row>
    <row r="6" spans="2:11" x14ac:dyDescent="0.2">
      <c r="B6" s="33" t="s">
        <v>17</v>
      </c>
      <c r="C6" s="106">
        <v>251</v>
      </c>
      <c r="D6" s="111"/>
    </row>
    <row r="7" spans="2:11" x14ac:dyDescent="0.2">
      <c r="B7" s="35" t="s">
        <v>82</v>
      </c>
      <c r="C7" s="107">
        <v>25</v>
      </c>
      <c r="D7" s="112">
        <f>C7*$C$14</f>
        <v>8.6458333333333339</v>
      </c>
    </row>
    <row r="8" spans="2:11" x14ac:dyDescent="0.2">
      <c r="B8" s="35" t="s">
        <v>86</v>
      </c>
      <c r="C8" s="108">
        <v>30</v>
      </c>
      <c r="D8" s="40">
        <f>C8*$C$14</f>
        <v>10.375000000000002</v>
      </c>
    </row>
    <row r="9" spans="2:11" ht="13.5" thickBot="1" x14ac:dyDescent="0.25">
      <c r="B9" s="36" t="s">
        <v>18</v>
      </c>
      <c r="C9" s="109">
        <f>C6-C7-C8</f>
        <v>196</v>
      </c>
      <c r="D9" s="113"/>
    </row>
    <row r="10" spans="2:11" ht="13.5" thickBot="1" x14ac:dyDescent="0.25">
      <c r="B10" s="32"/>
      <c r="C10" s="32"/>
      <c r="D10" s="34"/>
    </row>
    <row r="11" spans="2:11" ht="13.5" thickBot="1" x14ac:dyDescent="0.25">
      <c r="B11" s="37"/>
      <c r="C11" s="38" t="s">
        <v>39</v>
      </c>
      <c r="D11" s="38" t="s">
        <v>9</v>
      </c>
    </row>
    <row r="12" spans="2:11" x14ac:dyDescent="0.2">
      <c r="B12" s="39" t="s">
        <v>88</v>
      </c>
      <c r="C12" s="72">
        <f>D12/24</f>
        <v>78.158333333333331</v>
      </c>
      <c r="D12" s="104">
        <v>1875.8</v>
      </c>
    </row>
    <row r="13" spans="2:11" x14ac:dyDescent="0.2">
      <c r="B13" s="41" t="s">
        <v>83</v>
      </c>
      <c r="C13" s="72">
        <f>C12*C3</f>
        <v>78.158333333333331</v>
      </c>
      <c r="D13" s="104">
        <f>D12*C3</f>
        <v>1875.8</v>
      </c>
    </row>
    <row r="14" spans="2:11" x14ac:dyDescent="0.2">
      <c r="B14" s="41" t="s">
        <v>16</v>
      </c>
      <c r="C14" s="72">
        <f>D14/24</f>
        <v>0.34583333333333338</v>
      </c>
      <c r="D14" s="104">
        <f>(8.3*C3)</f>
        <v>8.3000000000000007</v>
      </c>
    </row>
    <row r="15" spans="2:11" x14ac:dyDescent="0.2">
      <c r="B15" s="41" t="s">
        <v>85</v>
      </c>
      <c r="C15" s="72">
        <f>C16*5</f>
        <v>1.9938350340136055</v>
      </c>
      <c r="D15" s="104">
        <f>D16*5</f>
        <v>47.852040816326529</v>
      </c>
    </row>
    <row r="16" spans="2:11" ht="13.5" thickBot="1" x14ac:dyDescent="0.25">
      <c r="B16" s="42" t="s">
        <v>84</v>
      </c>
      <c r="C16" s="73">
        <f>D16/24</f>
        <v>0.39876700680272109</v>
      </c>
      <c r="D16" s="105">
        <f>D13/C9</f>
        <v>9.5704081632653057</v>
      </c>
    </row>
    <row r="17" spans="2:10" ht="13.5" thickBot="1" x14ac:dyDescent="0.25">
      <c r="B17" s="32"/>
      <c r="C17" s="32"/>
      <c r="D17" s="11"/>
    </row>
    <row r="18" spans="2:10" ht="13.5" thickBot="1" x14ac:dyDescent="0.25">
      <c r="B18" s="27"/>
      <c r="C18" s="38" t="s">
        <v>6</v>
      </c>
      <c r="D18" s="55" t="s">
        <v>34</v>
      </c>
    </row>
    <row r="19" spans="2:10" x14ac:dyDescent="0.2">
      <c r="B19" s="44" t="s">
        <v>36</v>
      </c>
      <c r="C19" s="56">
        <f>F39</f>
        <v>0</v>
      </c>
      <c r="D19" s="60"/>
    </row>
    <row r="20" spans="2:10" x14ac:dyDescent="0.2">
      <c r="B20" s="45" t="s">
        <v>37</v>
      </c>
      <c r="C20" s="57">
        <f>G39</f>
        <v>0</v>
      </c>
      <c r="D20" s="58"/>
    </row>
    <row r="21" spans="2:10" x14ac:dyDescent="0.2">
      <c r="B21" s="45" t="s">
        <v>38</v>
      </c>
      <c r="C21" s="57">
        <f>H39</f>
        <v>0</v>
      </c>
      <c r="D21" s="40">
        <f>(D7+D8)-C21</f>
        <v>19.020833333333336</v>
      </c>
    </row>
    <row r="22" spans="2:10" ht="13.5" thickBot="1" x14ac:dyDescent="0.25">
      <c r="B22" s="46" t="s">
        <v>78</v>
      </c>
      <c r="C22" s="59">
        <f>C19+C20</f>
        <v>0</v>
      </c>
      <c r="D22" s="43">
        <f>C13-C24-C22</f>
        <v>78.158333333333331</v>
      </c>
    </row>
    <row r="23" spans="2:10" ht="13.5" thickBot="1" x14ac:dyDescent="0.25"/>
    <row r="24" spans="2:10" ht="13.5" thickBot="1" x14ac:dyDescent="0.25">
      <c r="B24" s="31" t="s">
        <v>46</v>
      </c>
      <c r="C24" s="48"/>
    </row>
    <row r="25" spans="2:10" ht="13.5" thickBot="1" x14ac:dyDescent="0.25"/>
    <row r="26" spans="2:10" ht="51.75" thickBot="1" x14ac:dyDescent="0.25">
      <c r="C26" s="27"/>
      <c r="D26" s="122" t="s">
        <v>42</v>
      </c>
      <c r="E26" s="122" t="s">
        <v>87</v>
      </c>
      <c r="F26" s="123" t="s">
        <v>43</v>
      </c>
      <c r="G26" s="123" t="s">
        <v>101</v>
      </c>
      <c r="H26" s="123" t="s">
        <v>38</v>
      </c>
    </row>
    <row r="27" spans="2:10" x14ac:dyDescent="0.2">
      <c r="C27" s="63" t="s">
        <v>19</v>
      </c>
      <c r="D27" s="68">
        <f t="shared" ref="D27:D38" si="0">$C$13/12</f>
        <v>6.5131944444444443</v>
      </c>
      <c r="E27" s="66">
        <f>'Jan25'!R34</f>
        <v>7.9753401360544238</v>
      </c>
      <c r="F27" s="116">
        <v>0</v>
      </c>
      <c r="G27" s="117">
        <v>0</v>
      </c>
      <c r="H27" s="118">
        <v>0</v>
      </c>
      <c r="J27" s="26"/>
    </row>
    <row r="28" spans="2:10" x14ac:dyDescent="0.2">
      <c r="C28" s="64" t="s">
        <v>20</v>
      </c>
      <c r="D28" s="40">
        <f t="shared" si="0"/>
        <v>6.5131944444444443</v>
      </c>
      <c r="E28" s="62">
        <f>'Fev25'!R31</f>
        <v>5.981505102040817</v>
      </c>
      <c r="F28" s="116">
        <v>0</v>
      </c>
      <c r="G28" s="119">
        <v>0</v>
      </c>
      <c r="H28" s="116">
        <v>0</v>
      </c>
      <c r="J28" s="26"/>
    </row>
    <row r="29" spans="2:10" x14ac:dyDescent="0.2">
      <c r="C29" s="64" t="s">
        <v>21</v>
      </c>
      <c r="D29" s="40">
        <f t="shared" si="0"/>
        <v>6.5131944444444443</v>
      </c>
      <c r="E29" s="62">
        <f>'Mar25'!R34</f>
        <v>8.3741071428571452</v>
      </c>
      <c r="F29" s="116">
        <v>0</v>
      </c>
      <c r="G29" s="119">
        <v>0</v>
      </c>
      <c r="H29" s="116">
        <v>0</v>
      </c>
      <c r="J29" s="26"/>
    </row>
    <row r="30" spans="2:10" x14ac:dyDescent="0.2">
      <c r="C30" s="64" t="s">
        <v>22</v>
      </c>
      <c r="D30" s="40">
        <f t="shared" si="0"/>
        <v>6.5131944444444443</v>
      </c>
      <c r="E30" s="62">
        <f>'Avr25'!R33</f>
        <v>4.7852040816326529</v>
      </c>
      <c r="F30" s="116">
        <v>0</v>
      </c>
      <c r="G30" s="119">
        <v>0</v>
      </c>
      <c r="H30" s="116">
        <v>0</v>
      </c>
      <c r="J30" s="26"/>
    </row>
    <row r="31" spans="2:10" x14ac:dyDescent="0.2">
      <c r="C31" s="64" t="s">
        <v>23</v>
      </c>
      <c r="D31" s="40">
        <f t="shared" si="0"/>
        <v>6.5131944444444443</v>
      </c>
      <c r="E31" s="62">
        <f>'Mai25'!R34</f>
        <v>7.9753401360544238</v>
      </c>
      <c r="F31" s="116">
        <v>0</v>
      </c>
      <c r="G31" s="119">
        <v>0</v>
      </c>
      <c r="H31" s="116">
        <v>0</v>
      </c>
      <c r="J31" s="26"/>
    </row>
    <row r="32" spans="2:10" x14ac:dyDescent="0.2">
      <c r="C32" s="64" t="s">
        <v>24</v>
      </c>
      <c r="D32" s="40">
        <f t="shared" si="0"/>
        <v>6.5131944444444443</v>
      </c>
      <c r="E32" s="62">
        <f>Juin25!R33</f>
        <v>7.9753401360544238</v>
      </c>
      <c r="F32" s="116">
        <v>0</v>
      </c>
      <c r="G32" s="119">
        <v>0</v>
      </c>
      <c r="H32" s="116">
        <v>0</v>
      </c>
      <c r="J32" s="26"/>
    </row>
    <row r="33" spans="1:12" x14ac:dyDescent="0.2">
      <c r="C33" s="64" t="s">
        <v>25</v>
      </c>
      <c r="D33" s="40">
        <f t="shared" si="0"/>
        <v>6.5131944444444443</v>
      </c>
      <c r="E33" s="62">
        <f>Juil25!R34</f>
        <v>1.5950680272108844</v>
      </c>
      <c r="F33" s="116">
        <v>0</v>
      </c>
      <c r="G33" s="119">
        <v>0</v>
      </c>
      <c r="H33" s="116">
        <v>0</v>
      </c>
      <c r="J33" s="26"/>
    </row>
    <row r="34" spans="1:12" x14ac:dyDescent="0.2">
      <c r="C34" s="64" t="s">
        <v>26</v>
      </c>
      <c r="D34" s="40">
        <f t="shared" si="0"/>
        <v>6.5131944444444443</v>
      </c>
      <c r="E34" s="62">
        <f>'Aou25'!R34</f>
        <v>5.981505102040817</v>
      </c>
      <c r="F34" s="116">
        <v>0</v>
      </c>
      <c r="G34" s="119">
        <v>0</v>
      </c>
      <c r="H34" s="116">
        <v>0</v>
      </c>
      <c r="J34" s="26"/>
    </row>
    <row r="35" spans="1:12" x14ac:dyDescent="0.2">
      <c r="C35" s="64" t="s">
        <v>27</v>
      </c>
      <c r="D35" s="40">
        <f t="shared" si="0"/>
        <v>6.5131944444444443</v>
      </c>
      <c r="E35" s="62">
        <f>'Sep25'!R33</f>
        <v>8.3741071428571452</v>
      </c>
      <c r="F35" s="116">
        <v>0</v>
      </c>
      <c r="G35" s="119">
        <v>0</v>
      </c>
      <c r="H35" s="116">
        <v>0</v>
      </c>
      <c r="J35" s="26"/>
    </row>
    <row r="36" spans="1:12" x14ac:dyDescent="0.2">
      <c r="C36" s="64" t="s">
        <v>28</v>
      </c>
      <c r="D36" s="40">
        <f t="shared" si="0"/>
        <v>6.5131944444444443</v>
      </c>
      <c r="E36" s="62">
        <f>'Oct25'!R34</f>
        <v>5.1839710884353742</v>
      </c>
      <c r="F36" s="116">
        <v>0</v>
      </c>
      <c r="G36" s="119">
        <v>0</v>
      </c>
      <c r="H36" s="116">
        <v>0</v>
      </c>
      <c r="J36" s="26"/>
    </row>
    <row r="37" spans="1:12" x14ac:dyDescent="0.2">
      <c r="C37" s="64" t="s">
        <v>29</v>
      </c>
      <c r="D37" s="40">
        <f t="shared" si="0"/>
        <v>6.5131944444444443</v>
      </c>
      <c r="E37" s="62">
        <f>'Nov25'!R33</f>
        <v>7.9753401360544238</v>
      </c>
      <c r="F37" s="116">
        <v>0</v>
      </c>
      <c r="G37" s="119">
        <v>0</v>
      </c>
      <c r="H37" s="116">
        <v>0</v>
      </c>
      <c r="J37" s="26"/>
    </row>
    <row r="38" spans="1:12" ht="13.5" thickBot="1" x14ac:dyDescent="0.25">
      <c r="C38" s="65" t="s">
        <v>30</v>
      </c>
      <c r="D38" s="43">
        <f t="shared" si="0"/>
        <v>6.5131944444444443</v>
      </c>
      <c r="E38" s="67">
        <f>'Dec25'!R34</f>
        <v>5.981505102040817</v>
      </c>
      <c r="F38" s="120">
        <v>0</v>
      </c>
      <c r="G38" s="121">
        <v>0</v>
      </c>
      <c r="H38" s="120">
        <v>0</v>
      </c>
      <c r="J38" s="26"/>
    </row>
    <row r="39" spans="1:12" ht="13.5" thickBot="1" x14ac:dyDescent="0.25">
      <c r="C39" s="27"/>
      <c r="D39" s="124">
        <f>SUM(D27:D38)</f>
        <v>78.158333333333331</v>
      </c>
      <c r="E39" s="124">
        <f>SUM(E27:E38)</f>
        <v>78.158333333333346</v>
      </c>
      <c r="F39" s="125">
        <f t="shared" ref="F39:H39" si="1">SUM(F27:F38)</f>
        <v>0</v>
      </c>
      <c r="G39" s="125">
        <f t="shared" si="1"/>
        <v>0</v>
      </c>
      <c r="H39" s="125">
        <f t="shared" si="1"/>
        <v>0</v>
      </c>
      <c r="J39" s="54"/>
    </row>
    <row r="41" spans="1:12" hidden="1" x14ac:dyDescent="0.2">
      <c r="A41" s="71"/>
      <c r="B41" s="69" t="s">
        <v>44</v>
      </c>
      <c r="C41" s="61"/>
      <c r="D41" s="61"/>
      <c r="E41" s="61"/>
      <c r="F41" s="61"/>
      <c r="G41" s="61"/>
      <c r="H41" s="61"/>
      <c r="I41" s="61"/>
      <c r="J41" s="61"/>
      <c r="K41" s="61"/>
      <c r="L41" s="61"/>
    </row>
    <row r="42" spans="1:12" hidden="1" x14ac:dyDescent="0.2">
      <c r="A42" s="71"/>
      <c r="B42" s="70" t="s">
        <v>115</v>
      </c>
      <c r="C42" s="61"/>
      <c r="D42" s="61"/>
      <c r="E42" s="61"/>
      <c r="F42" s="61"/>
      <c r="G42" s="61"/>
      <c r="H42" s="61"/>
      <c r="I42" s="61"/>
      <c r="J42" s="61"/>
      <c r="K42" s="61"/>
      <c r="L42" s="61"/>
    </row>
    <row r="43" spans="1:12" hidden="1" x14ac:dyDescent="0.2">
      <c r="A43" s="71"/>
      <c r="B43" s="114" t="s">
        <v>116</v>
      </c>
      <c r="C43" s="61"/>
      <c r="D43" s="61"/>
      <c r="E43" s="61"/>
      <c r="F43" s="61"/>
      <c r="G43" s="61"/>
      <c r="H43" s="61"/>
      <c r="I43" s="61"/>
      <c r="J43" s="61"/>
      <c r="K43" s="61"/>
      <c r="L43" s="61"/>
    </row>
    <row r="44" spans="1:12" hidden="1" x14ac:dyDescent="0.2">
      <c r="A44" s="71"/>
      <c r="B44" s="61" t="s">
        <v>97</v>
      </c>
      <c r="C44" s="61"/>
      <c r="D44" s="61"/>
      <c r="E44" s="61"/>
      <c r="F44" s="61"/>
      <c r="G44" s="61"/>
      <c r="H44" s="61"/>
      <c r="I44" s="61"/>
      <c r="J44" s="61"/>
      <c r="K44" s="61"/>
      <c r="L44" s="61"/>
    </row>
    <row r="45" spans="1:12" hidden="1" x14ac:dyDescent="0.2">
      <c r="A45" s="71"/>
      <c r="B45" s="61" t="s">
        <v>117</v>
      </c>
      <c r="C45" s="61"/>
      <c r="D45" s="61"/>
      <c r="E45" s="61"/>
      <c r="F45" s="61"/>
      <c r="G45" s="61"/>
      <c r="H45" s="61"/>
      <c r="I45" s="61"/>
      <c r="J45" s="61"/>
      <c r="K45" s="61"/>
      <c r="L45" s="61"/>
    </row>
    <row r="46" spans="1:12" hidden="1" x14ac:dyDescent="0.2">
      <c r="A46" s="71"/>
      <c r="B46" s="114" t="s">
        <v>95</v>
      </c>
      <c r="C46" s="61"/>
      <c r="D46" s="61"/>
      <c r="E46" s="61"/>
      <c r="F46" s="61"/>
      <c r="G46" s="61"/>
      <c r="H46" s="61"/>
      <c r="I46" s="61"/>
      <c r="J46" s="61"/>
      <c r="K46" s="61"/>
      <c r="L46" s="61"/>
    </row>
    <row r="47" spans="1:12" hidden="1" x14ac:dyDescent="0.2">
      <c r="A47" s="71"/>
      <c r="B47" s="61" t="s">
        <v>91</v>
      </c>
      <c r="C47" s="61"/>
      <c r="D47" s="61"/>
      <c r="E47" s="61"/>
      <c r="F47" s="61"/>
      <c r="G47" s="61"/>
      <c r="H47" s="61"/>
      <c r="I47" s="61"/>
      <c r="J47" s="61"/>
      <c r="K47" s="61"/>
      <c r="L47" s="61"/>
    </row>
    <row r="48" spans="1:12" hidden="1" x14ac:dyDescent="0.2">
      <c r="A48" s="71"/>
      <c r="B48" s="61" t="s">
        <v>93</v>
      </c>
      <c r="C48" s="61"/>
      <c r="D48" s="61"/>
      <c r="E48" s="61"/>
      <c r="F48" s="61"/>
      <c r="G48" s="61"/>
      <c r="H48" s="61"/>
      <c r="I48" s="61"/>
      <c r="J48" s="61"/>
      <c r="K48" s="61"/>
      <c r="L48" s="61"/>
    </row>
    <row r="49" spans="1:12" hidden="1" x14ac:dyDescent="0.2">
      <c r="A49" s="71"/>
      <c r="B49" s="61" t="s">
        <v>94</v>
      </c>
      <c r="C49" s="61"/>
      <c r="D49" s="61"/>
      <c r="E49" s="61"/>
      <c r="F49" s="61"/>
      <c r="G49" s="61"/>
      <c r="H49" s="61"/>
      <c r="I49" s="61"/>
      <c r="J49" s="61"/>
      <c r="K49" s="61"/>
      <c r="L49" s="61"/>
    </row>
    <row r="50" spans="1:12" hidden="1" x14ac:dyDescent="0.2">
      <c r="A50" s="71"/>
      <c r="B50" s="61" t="s">
        <v>92</v>
      </c>
      <c r="C50" s="61"/>
      <c r="D50" s="61"/>
      <c r="E50" s="61"/>
      <c r="F50" s="61"/>
      <c r="G50" s="61"/>
      <c r="H50" s="61"/>
      <c r="I50" s="61"/>
      <c r="J50" s="61"/>
      <c r="K50" s="61"/>
      <c r="L50" s="61"/>
    </row>
    <row r="51" spans="1:12" hidden="1" x14ac:dyDescent="0.2">
      <c r="A51" s="71"/>
      <c r="B51" s="61" t="s">
        <v>99</v>
      </c>
      <c r="C51" s="61"/>
      <c r="D51" s="61"/>
      <c r="E51" s="61"/>
      <c r="F51" s="61"/>
      <c r="G51" s="61"/>
      <c r="H51" s="61"/>
      <c r="I51" s="61"/>
      <c r="J51" s="61"/>
      <c r="K51" s="61"/>
      <c r="L51" s="61"/>
    </row>
    <row r="52" spans="1:12" hidden="1" x14ac:dyDescent="0.2">
      <c r="A52" s="71"/>
      <c r="B52" s="114" t="s">
        <v>100</v>
      </c>
      <c r="C52" s="61"/>
      <c r="D52" s="61"/>
      <c r="E52" s="61"/>
      <c r="F52" s="61"/>
      <c r="G52" s="61"/>
      <c r="H52" s="61"/>
      <c r="I52" s="61"/>
      <c r="J52" s="61"/>
      <c r="K52" s="61"/>
      <c r="L52" s="61"/>
    </row>
    <row r="53" spans="1:12" hidden="1" x14ac:dyDescent="0.2">
      <c r="A53" s="71"/>
      <c r="B53" s="61" t="s">
        <v>96</v>
      </c>
      <c r="C53" s="61"/>
      <c r="D53" s="61"/>
      <c r="E53" s="61"/>
      <c r="F53" s="61"/>
      <c r="G53" s="61"/>
      <c r="H53" s="61"/>
      <c r="I53" s="61"/>
      <c r="J53" s="61"/>
      <c r="K53" s="61"/>
      <c r="L53" s="61"/>
    </row>
    <row r="54" spans="1:12" hidden="1" x14ac:dyDescent="0.2">
      <c r="A54" s="71"/>
      <c r="B54" s="61" t="s">
        <v>118</v>
      </c>
      <c r="C54" s="61"/>
      <c r="D54" s="61"/>
      <c r="E54" s="61"/>
      <c r="F54" s="61"/>
      <c r="G54" s="61"/>
      <c r="H54" s="61"/>
      <c r="I54" s="61"/>
      <c r="J54" s="61"/>
      <c r="K54" s="61"/>
      <c r="L54" s="61"/>
    </row>
    <row r="55" spans="1:12" hidden="1" x14ac:dyDescent="0.2">
      <c r="A55" s="71"/>
      <c r="B55" s="61" t="s">
        <v>98</v>
      </c>
      <c r="C55" s="61"/>
      <c r="D55" s="61"/>
      <c r="E55" s="61"/>
      <c r="F55" s="61"/>
      <c r="G55" s="61"/>
      <c r="H55" s="61"/>
      <c r="I55" s="61"/>
      <c r="J55" s="61"/>
      <c r="K55" s="61"/>
      <c r="L55" s="61"/>
    </row>
    <row r="56" spans="1:12" hidden="1" x14ac:dyDescent="0.2">
      <c r="A56" s="71"/>
      <c r="B56" s="61" t="s">
        <v>45</v>
      </c>
      <c r="C56" s="61"/>
      <c r="D56" s="61"/>
      <c r="E56" s="61"/>
      <c r="F56" s="61"/>
      <c r="G56" s="61"/>
      <c r="H56" s="61"/>
      <c r="I56" s="61"/>
      <c r="J56" s="61"/>
      <c r="K56" s="61"/>
      <c r="L56" s="61"/>
    </row>
  </sheetData>
  <protectedRanges>
    <protectedRange algorithmName="SHA-512" hashValue="Pek5iW+s/zuKhdyFMf3IdNeN0IT+FkOfTNHOi50xu2poSyptfT2+nLzqc/Yp5PxHmEjGBqwreBiyhmOoBTK0Dg==" saltValue="sAHNgtMTz1GeItZbap0WXg==" spinCount="100000" sqref="B6:C7 B8 B9:C9 B11:D11 B13:D17 D5" name="recap_nonModif"/>
    <protectedRange algorithmName="SHA-512" hashValue="Pek5iW+s/zuKhdyFMf3IdNeN0IT+FkOfTNHOi50xu2poSyptfT2+nLzqc/Yp5PxHmEjGBqwreBiyhmOoBTK0Dg==" saltValue="sAHNgtMTz1GeItZbap0WXg==" spinCount="100000" sqref="D2" name="recap_nonModif_1"/>
  </protectedRanges>
  <pageMargins left="0.7" right="0.7" top="0.75" bottom="0.75" header="0.3" footer="0.3"/>
  <pageSetup paperSize="9" orientation="portrait" verticalDpi="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5A9868-B2C7-4722-8DFE-14AE22E9BA53}">
  <sheetPr codeName="Feuil9"/>
  <dimension ref="A1:R36"/>
  <sheetViews>
    <sheetView showGridLines="0" zoomScaleNormal="100" workbookViewId="0">
      <selection activeCell="S31" sqref="S31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0.42578125" style="24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110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265" t="s">
        <v>53</v>
      </c>
      <c r="B3" s="340">
        <v>45870</v>
      </c>
      <c r="C3" s="167"/>
      <c r="D3" s="168"/>
      <c r="E3" s="168"/>
      <c r="F3" s="168"/>
      <c r="G3" s="168"/>
      <c r="H3" s="168"/>
      <c r="I3" s="170"/>
      <c r="J3" s="171"/>
      <c r="K3" s="170"/>
      <c r="L3" s="172"/>
      <c r="M3" s="174" t="str">
        <f>IF(SUM((D3-C3),(F3-E3),(H3-G3))=0,IF(I3=1,'[1]Récap. annuel'!$C$14,"-"),SUM((D3-C3),(F3-E3),(H3-G3)))</f>
        <v>-</v>
      </c>
      <c r="N3" s="174" t="str">
        <f>IF(SUM((D3-C3),(F3-E3))=0,"-",SUM((D3-C3),(F3-E3)))</f>
        <v>-</v>
      </c>
      <c r="O3" s="174" t="str">
        <f>IF(I3=1,'[1]Récap. annuel'!$C$14,IF([1]Aou25!H3-[1]Aou25!G3=0,"-",[1]Aou25!H3-[1]Aou25!G3))</f>
        <v>-</v>
      </c>
      <c r="P3" s="174" t="str">
        <f>IF(K3=1,'[1]Récap. annuel'!$C$14,IF([1]Aou25!L3=1,'[1]Récap. annuel'!$C$14/2,"-"))</f>
        <v>-</v>
      </c>
      <c r="Q3" s="341" t="s">
        <v>40</v>
      </c>
      <c r="R3" s="174" t="s">
        <v>40</v>
      </c>
    </row>
    <row r="4" spans="1:18" x14ac:dyDescent="0.25">
      <c r="A4" s="201" t="s">
        <v>47</v>
      </c>
      <c r="B4" s="239">
        <v>45871</v>
      </c>
      <c r="C4" s="18"/>
      <c r="D4" s="19"/>
      <c r="E4" s="19"/>
      <c r="F4" s="19"/>
      <c r="G4" s="19"/>
      <c r="H4" s="19"/>
      <c r="I4" s="202"/>
      <c r="J4" s="219"/>
      <c r="K4" s="202"/>
      <c r="L4" s="203"/>
      <c r="M4" s="204" t="str">
        <f>IF(SUM((D4-C4),(F4-E4),(H4-G4))=0,IF(I4=1,'[1]Récap. annuel'!$C$14,"-"),SUM((D4-C4),(F4-E4),(H4-G4)))</f>
        <v>-</v>
      </c>
      <c r="N4" s="204" t="str">
        <f t="shared" ref="N4:N33" si="0">IF(SUM((D4-C4),(F4-E4))=0,"-",SUM((D4-C4),(F4-E4)))</f>
        <v>-</v>
      </c>
      <c r="O4" s="204" t="str">
        <f>IF(I4=1,'[1]Récap. annuel'!$C$14,IF([1]Aou25!H4-[1]Aou25!G4=0,"-",[1]Aou25!H4-[1]Aou25!G4))</f>
        <v>-</v>
      </c>
      <c r="P4" s="204" t="str">
        <f>IF(K4=1,'[1]Récap. annuel'!$C$14,IF([1]Aou25!L4=1,'[1]Récap. annuel'!$C$14/2,"-"))</f>
        <v>-</v>
      </c>
      <c r="Q4" s="204" t="str">
        <f>IF(OR(A4="sam.",A4="dim.",A4=""),"-",'Récap. annuel'!$C$14)</f>
        <v>-</v>
      </c>
      <c r="R4" s="204" t="s">
        <v>40</v>
      </c>
    </row>
    <row r="5" spans="1:18" x14ac:dyDescent="0.25">
      <c r="A5" s="201" t="s">
        <v>48</v>
      </c>
      <c r="B5" s="239">
        <v>45872</v>
      </c>
      <c r="C5" s="18"/>
      <c r="D5" s="19"/>
      <c r="E5" s="19"/>
      <c r="F5" s="19"/>
      <c r="G5" s="19"/>
      <c r="H5" s="19"/>
      <c r="I5" s="202"/>
      <c r="J5" s="219"/>
      <c r="K5" s="202"/>
      <c r="L5" s="203"/>
      <c r="M5" s="204" t="str">
        <f>IF(SUM((D5-C5),(F5-E5),(H5-G5))=0,IF(I5=1,'[1]Récap. annuel'!$C$14,"-"),SUM((D5-C5),(F5-E5),(H5-G5)))</f>
        <v>-</v>
      </c>
      <c r="N5" s="204" t="str">
        <f t="shared" si="0"/>
        <v>-</v>
      </c>
      <c r="O5" s="204" t="str">
        <f>IF(I5=1,'[1]Récap. annuel'!$C$14,IF([1]Aou25!H5-[1]Aou25!G5=0,"-",[1]Aou25!H5-[1]Aou25!G5))</f>
        <v>-</v>
      </c>
      <c r="P5" s="204" t="str">
        <f>IF(K5=1,'[1]Récap. annuel'!$C$14,IF([1]Aou25!L5=1,'[1]Récap. annuel'!$C$14/2,"-"))</f>
        <v>-</v>
      </c>
      <c r="Q5" s="204" t="str">
        <f>IF(OR(A5="sam.",A5="dim.",A5=""),"-",'Récap. annuel'!$C$14)</f>
        <v>-</v>
      </c>
      <c r="R5" s="204" t="s">
        <v>40</v>
      </c>
    </row>
    <row r="6" spans="1:18" x14ac:dyDescent="0.25">
      <c r="A6" s="184" t="s">
        <v>49</v>
      </c>
      <c r="B6" s="209">
        <v>45873</v>
      </c>
      <c r="C6" s="78"/>
      <c r="D6" s="77"/>
      <c r="E6" s="77"/>
      <c r="F6" s="77"/>
      <c r="G6" s="77"/>
      <c r="H6" s="77"/>
      <c r="I6" s="186"/>
      <c r="J6" s="186"/>
      <c r="K6" s="186"/>
      <c r="L6" s="187"/>
      <c r="M6" s="188" t="str">
        <f>IF(SUM((D6-C6),(F6-E6),(H6-G6))=0,IF(I6=1,'[1]Récap. annuel'!$C$14,"-"),SUM((D6-C6),(F6-E6),(H6-G6)))</f>
        <v>-</v>
      </c>
      <c r="N6" s="275" t="str">
        <f t="shared" si="0"/>
        <v>-</v>
      </c>
      <c r="O6" s="275" t="str">
        <f>IF(I6=1,'[1]Récap. annuel'!$C$14,IF([1]Aou25!H6-[1]Aou25!G6=0,"-",[1]Aou25!H6-[1]Aou25!G6))</f>
        <v>-</v>
      </c>
      <c r="P6" s="275" t="str">
        <f>IF(K6=1,'[1]Récap. annuel'!$C$14,IF([1]Aou25!L6=1,'[1]Récap. annuel'!$C$14/2,"-"))</f>
        <v>-</v>
      </c>
      <c r="Q6" s="190">
        <f>IF(OR(A6="sam.",A6="dim.",A6=""),"-",'Récap. annuel'!$C$14)</f>
        <v>0.34583333333333338</v>
      </c>
      <c r="R6" s="190" t="s">
        <v>40</v>
      </c>
    </row>
    <row r="7" spans="1:18" x14ac:dyDescent="0.25">
      <c r="A7" s="192" t="s">
        <v>50</v>
      </c>
      <c r="B7" s="214">
        <v>45874</v>
      </c>
      <c r="C7" s="194"/>
      <c r="D7" s="195"/>
      <c r="E7" s="195"/>
      <c r="F7" s="195"/>
      <c r="G7" s="195"/>
      <c r="H7" s="195"/>
      <c r="I7" s="196"/>
      <c r="J7" s="244"/>
      <c r="K7" s="196"/>
      <c r="L7" s="197"/>
      <c r="M7" s="190" t="str">
        <f>IF(SUM((D7-C7),(F7-E7),(H7-G7))=0,IF(I7=1,'[1]Récap. annuel'!$C$14,"-"),SUM((D7-C7),(F7-E7),(H7-G7)))</f>
        <v>-</v>
      </c>
      <c r="N7" s="198" t="str">
        <f t="shared" si="0"/>
        <v>-</v>
      </c>
      <c r="O7" s="198" t="str">
        <f>IF(I7=1,'[1]Récap. annuel'!$C$14,IF([1]Aou25!H7-[1]Aou25!G7=0,"-",[1]Aou25!H7-[1]Aou25!G7))</f>
        <v>-</v>
      </c>
      <c r="P7" s="198" t="str">
        <f>IF(K7=1,'[1]Récap. annuel'!$C$14,IF([1]Aou25!L7=1,'[1]Récap. annuel'!$C$14/2,"-"))</f>
        <v>-</v>
      </c>
      <c r="Q7" s="199">
        <f>IF(OR(A7="sam.",A7="dim.",A7=""),"-",'Récap. annuel'!$C$14)</f>
        <v>0.34583333333333338</v>
      </c>
      <c r="R7" s="199" t="s">
        <v>40</v>
      </c>
    </row>
    <row r="8" spans="1:18" x14ac:dyDescent="0.25">
      <c r="A8" s="184" t="s">
        <v>51</v>
      </c>
      <c r="B8" s="209">
        <v>45875</v>
      </c>
      <c r="C8" s="78"/>
      <c r="D8" s="77"/>
      <c r="E8" s="77"/>
      <c r="F8" s="77"/>
      <c r="G8" s="77"/>
      <c r="H8" s="77"/>
      <c r="I8" s="186"/>
      <c r="J8" s="186"/>
      <c r="K8" s="186"/>
      <c r="L8" s="187"/>
      <c r="M8" s="188" t="str">
        <f>IF(SUM((D8-C8),(F8-E8),(H8-G8))=0,IF(I8=1,'[1]Récap. annuel'!$C$14,"-"),SUM((D8-C8),(F8-E8),(H8-G8)))</f>
        <v>-</v>
      </c>
      <c r="N8" s="275" t="str">
        <f t="shared" si="0"/>
        <v>-</v>
      </c>
      <c r="O8" s="275" t="str">
        <f>IF(I8=1,'[1]Récap. annuel'!$C$14,IF([1]Aou25!H8-[1]Aou25!G8=0,"-",[1]Aou25!H8-[1]Aou25!G8))</f>
        <v>-</v>
      </c>
      <c r="P8" s="275" t="str">
        <f>IF(K8=1,'[1]Récap. annuel'!$C$14,IF([1]Aou25!L8=1,'[1]Récap. annuel'!$C$14/2,"-"))</f>
        <v>-</v>
      </c>
      <c r="Q8" s="190">
        <f>IF(OR(A8="sam.",A8="dim.",A8=""),"-",'Récap. annuel'!$C$14)</f>
        <v>0.34583333333333338</v>
      </c>
      <c r="R8" s="190" t="s">
        <v>40</v>
      </c>
    </row>
    <row r="9" spans="1:18" x14ac:dyDescent="0.25">
      <c r="A9" s="192" t="s">
        <v>52</v>
      </c>
      <c r="B9" s="214">
        <v>45876</v>
      </c>
      <c r="C9" s="194"/>
      <c r="D9" s="195"/>
      <c r="E9" s="195"/>
      <c r="F9" s="195"/>
      <c r="G9" s="195"/>
      <c r="H9" s="195"/>
      <c r="I9" s="196"/>
      <c r="J9" s="244"/>
      <c r="K9" s="196"/>
      <c r="L9" s="197"/>
      <c r="M9" s="190" t="str">
        <f>IF(SUM((D9-C9),(F9-E9),(H9-G9))=0,IF(I9=1,'[1]Récap. annuel'!$C$14,"-"),SUM((D9-C9),(F9-E9),(H9-G9)))</f>
        <v>-</v>
      </c>
      <c r="N9" s="198" t="str">
        <f t="shared" si="0"/>
        <v>-</v>
      </c>
      <c r="O9" s="198" t="str">
        <f>IF(I9=1,'[1]Récap. annuel'!$C$14,IF([1]Aou25!H9-[1]Aou25!G9=0,"-",[1]Aou25!H9-[1]Aou25!G9))</f>
        <v>-</v>
      </c>
      <c r="P9" s="198" t="str">
        <f>IF(K9=1,'[1]Récap. annuel'!$C$14,IF([1]Aou25!L9=1,'[1]Récap. annuel'!$C$14/2,"-"))</f>
        <v>-</v>
      </c>
      <c r="Q9" s="199">
        <f>IF(OR(A9="sam.",A9="dim.",A9=""),"-",'Récap. annuel'!$C$14)</f>
        <v>0.34583333333333338</v>
      </c>
      <c r="R9" s="199" t="s">
        <v>40</v>
      </c>
    </row>
    <row r="10" spans="1:18" x14ac:dyDescent="0.25">
      <c r="A10" s="184" t="s">
        <v>53</v>
      </c>
      <c r="B10" s="209">
        <v>45877</v>
      </c>
      <c r="C10" s="78"/>
      <c r="D10" s="77"/>
      <c r="E10" s="77"/>
      <c r="F10" s="77"/>
      <c r="G10" s="77"/>
      <c r="H10" s="77"/>
      <c r="I10" s="186"/>
      <c r="J10" s="186"/>
      <c r="K10" s="186"/>
      <c r="L10" s="187"/>
      <c r="M10" s="188" t="str">
        <f>IF(SUM((D10-C10),(F10-E10),(H10-G10))=0,IF(I10=1,'[1]Récap. annuel'!$C$14,"-"),SUM((D10-C10),(F10-E10),(H10-G10)))</f>
        <v>-</v>
      </c>
      <c r="N10" s="275" t="str">
        <f t="shared" si="0"/>
        <v>-</v>
      </c>
      <c r="O10" s="275" t="str">
        <f>IF(I10=1,'[1]Récap. annuel'!$C$14,IF([1]Aou25!H10-[1]Aou25!G10=0,"-",[1]Aou25!H10-[1]Aou25!G10))</f>
        <v>-</v>
      </c>
      <c r="P10" s="275" t="str">
        <f>IF(K10=1,'[1]Récap. annuel'!$C$14,IF([1]Aou25!L10=1,'[1]Récap. annuel'!$C$14/2,"-"))</f>
        <v>-</v>
      </c>
      <c r="Q10" s="190">
        <f>IF(OR(A10="sam.",A10="dim.",A10=""),"-",'Récap. annuel'!$C$14)</f>
        <v>0.34583333333333338</v>
      </c>
      <c r="R10" s="190" t="s">
        <v>40</v>
      </c>
    </row>
    <row r="11" spans="1:18" x14ac:dyDescent="0.25">
      <c r="A11" s="201" t="s">
        <v>47</v>
      </c>
      <c r="B11" s="239">
        <v>45878</v>
      </c>
      <c r="C11" s="18"/>
      <c r="D11" s="19"/>
      <c r="E11" s="19"/>
      <c r="F11" s="19"/>
      <c r="G11" s="19"/>
      <c r="H11" s="19"/>
      <c r="I11" s="202"/>
      <c r="J11" s="219"/>
      <c r="K11" s="202"/>
      <c r="L11" s="203"/>
      <c r="M11" s="204" t="str">
        <f>IF(SUM((D11-C11),(F11-E11),(H11-G11))=0,IF(I11=1,'[1]Récap. annuel'!$C$14,"-"),SUM((D11-C11),(F11-E11),(H11-G11)))</f>
        <v>-</v>
      </c>
      <c r="N11" s="204" t="str">
        <f t="shared" si="0"/>
        <v>-</v>
      </c>
      <c r="O11" s="204" t="str">
        <f>IF(I11=1,'[1]Récap. annuel'!$C$14,IF([1]Aou25!H11-[1]Aou25!G11=0,"-",[1]Aou25!H11-[1]Aou25!G11))</f>
        <v>-</v>
      </c>
      <c r="P11" s="204" t="str">
        <f>IF(K11=1,'[1]Récap. annuel'!$C$14,IF([1]Aou25!L11=1,'[1]Récap. annuel'!$C$14/2,"-"))</f>
        <v>-</v>
      </c>
      <c r="Q11" s="204" t="str">
        <f>IF(OR(A11="sam.",A11="dim.",A11=""),"-",'Récap. annuel'!$C$14)</f>
        <v>-</v>
      </c>
      <c r="R11" s="204" t="s">
        <v>40</v>
      </c>
    </row>
    <row r="12" spans="1:18" x14ac:dyDescent="0.25">
      <c r="A12" s="201" t="s">
        <v>48</v>
      </c>
      <c r="B12" s="239">
        <v>45879</v>
      </c>
      <c r="C12" s="18"/>
      <c r="D12" s="19"/>
      <c r="E12" s="19"/>
      <c r="F12" s="19"/>
      <c r="G12" s="19"/>
      <c r="H12" s="19"/>
      <c r="I12" s="202"/>
      <c r="J12" s="219"/>
      <c r="K12" s="202"/>
      <c r="L12" s="203"/>
      <c r="M12" s="204" t="str">
        <f>IF(SUM((D12-C12),(F12-E12),(H12-G12))=0,IF(I12=1,'[1]Récap. annuel'!$C$14,"-"),SUM((D12-C12),(F12-E12),(H12-G12)))</f>
        <v>-</v>
      </c>
      <c r="N12" s="204" t="str">
        <f t="shared" si="0"/>
        <v>-</v>
      </c>
      <c r="O12" s="204" t="str">
        <f>IF(I12=1,'[1]Récap. annuel'!$C$14,IF([1]Aou25!H12-[1]Aou25!G12=0,"-",[1]Aou25!H12-[1]Aou25!G12))</f>
        <v>-</v>
      </c>
      <c r="P12" s="204" t="str">
        <f>IF(K12=1,'[1]Récap. annuel'!$C$14,IF([1]Aou25!L12=1,'[1]Récap. annuel'!$C$14/2,"-"))</f>
        <v>-</v>
      </c>
      <c r="Q12" s="204" t="str">
        <f>IF(OR(A12="sam.",A12="dim.",A12=""),"-",'Récap. annuel'!$C$14)</f>
        <v>-</v>
      </c>
      <c r="R12" s="204" t="s">
        <v>40</v>
      </c>
    </row>
    <row r="13" spans="1:18" x14ac:dyDescent="0.25">
      <c r="A13" s="184" t="s">
        <v>49</v>
      </c>
      <c r="B13" s="209">
        <v>45880</v>
      </c>
      <c r="C13" s="14"/>
      <c r="D13" s="15"/>
      <c r="E13" s="15"/>
      <c r="F13" s="15"/>
      <c r="G13" s="15"/>
      <c r="H13" s="15"/>
      <c r="I13" s="210"/>
      <c r="J13" s="210"/>
      <c r="K13" s="210"/>
      <c r="L13" s="212"/>
      <c r="M13" s="188" t="str">
        <f>IF(SUM((D13-C13),(F13-E13),(H13-G13))=0,IF(I13=1,'[1]Récap. annuel'!$C$14,"-"),SUM((D13-C13),(F13-E13),(H13-G13)))</f>
        <v>-</v>
      </c>
      <c r="N13" s="275" t="str">
        <f t="shared" si="0"/>
        <v>-</v>
      </c>
      <c r="O13" s="275" t="str">
        <f>IF(I13=1,'[1]Récap. annuel'!$C$14,IF([1]Aou25!H13-[1]Aou25!G13=0,"-",[1]Aou25!H13-[1]Aou25!G13))</f>
        <v>-</v>
      </c>
      <c r="P13" s="275" t="str">
        <f>IF(K13=1,'[1]Récap. annuel'!$C$14,IF([1]Aou25!L13=1,'[1]Récap. annuel'!$C$14/2,"-"))</f>
        <v>-</v>
      </c>
      <c r="Q13" s="190">
        <f>IF(OR(A13="sam.",A13="dim.",A13=""),"-",'Récap. annuel'!$C$14)</f>
        <v>0.34583333333333338</v>
      </c>
      <c r="R13" s="190">
        <f>IF(OR(A13="sam.",A13="dim."),"-",'Récap. annuel'!$C$16)</f>
        <v>0.39876700680272109</v>
      </c>
    </row>
    <row r="14" spans="1:18" x14ac:dyDescent="0.25">
      <c r="A14" s="192" t="s">
        <v>50</v>
      </c>
      <c r="B14" s="214">
        <v>45881</v>
      </c>
      <c r="C14" s="83"/>
      <c r="D14" s="84"/>
      <c r="E14" s="84"/>
      <c r="F14" s="84"/>
      <c r="G14" s="84"/>
      <c r="H14" s="84"/>
      <c r="I14" s="289"/>
      <c r="J14" s="290"/>
      <c r="K14" s="289"/>
      <c r="L14" s="291"/>
      <c r="M14" s="190" t="str">
        <f>IF(SUM((D14-C14),(F14-E14),(H14-G14))=0,IF(I14=1,'[1]Récap. annuel'!$C$14,"-"),SUM((D14-C14),(F14-E14),(H14-G14)))</f>
        <v>-</v>
      </c>
      <c r="N14" s="198" t="str">
        <f t="shared" si="0"/>
        <v>-</v>
      </c>
      <c r="O14" s="198" t="str">
        <f>IF(I14=1,'[1]Récap. annuel'!$C$14,IF([1]Aou25!H14-[1]Aou25!G14=0,"-",[1]Aou25!H14-[1]Aou25!G14))</f>
        <v>-</v>
      </c>
      <c r="P14" s="198" t="str">
        <f>IF(K14=1,'[1]Récap. annuel'!$C$14,IF([1]Aou25!L14=1,'[1]Récap. annuel'!$C$14/2,"-"))</f>
        <v>-</v>
      </c>
      <c r="Q14" s="199">
        <f>IF(OR(A14="sam.",A14="dim.",A14=""),"-",'Récap. annuel'!$C$14)</f>
        <v>0.34583333333333338</v>
      </c>
      <c r="R14" s="199">
        <f>IF(OR(A14="sam.",A14="dim."),"-",'Récap. annuel'!$C$16)</f>
        <v>0.39876700680272109</v>
      </c>
    </row>
    <row r="15" spans="1:18" x14ac:dyDescent="0.25">
      <c r="A15" s="184" t="s">
        <v>51</v>
      </c>
      <c r="B15" s="209">
        <v>45882</v>
      </c>
      <c r="C15" s="14"/>
      <c r="D15" s="15"/>
      <c r="E15" s="15"/>
      <c r="F15" s="15"/>
      <c r="G15" s="15"/>
      <c r="H15" s="15"/>
      <c r="I15" s="210"/>
      <c r="J15" s="210"/>
      <c r="K15" s="210"/>
      <c r="L15" s="212"/>
      <c r="M15" s="188" t="str">
        <f>IF(SUM((D15-C15),(F15-E15),(H15-G15))=0,IF(I15=1,'[1]Récap. annuel'!$C$14,"-"),SUM((D15-C15),(F15-E15),(H15-G15)))</f>
        <v>-</v>
      </c>
      <c r="N15" s="275" t="str">
        <f t="shared" si="0"/>
        <v>-</v>
      </c>
      <c r="O15" s="275" t="str">
        <f>IF(I15=1,'[1]Récap. annuel'!$C$14,IF([1]Aou25!H15-[1]Aou25!G15=0,"-",[1]Aou25!H15-[1]Aou25!G15))</f>
        <v>-</v>
      </c>
      <c r="P15" s="275" t="str">
        <f>IF(K15=1,'[1]Récap. annuel'!$C$14,IF([1]Aou25!L15=1,'[1]Récap. annuel'!$C$14/2,"-"))</f>
        <v>-</v>
      </c>
      <c r="Q15" s="190">
        <f>IF(OR(A15="sam.",A15="dim.",A15=""),"-",'Récap. annuel'!$C$14)</f>
        <v>0.34583333333333338</v>
      </c>
      <c r="R15" s="190">
        <f>IF(OR(A15="sam.",A15="dim."),"-",'Récap. annuel'!$C$16)</f>
        <v>0.39876700680272109</v>
      </c>
    </row>
    <row r="16" spans="1:18" x14ac:dyDescent="0.25">
      <c r="A16" s="192" t="s">
        <v>52</v>
      </c>
      <c r="B16" s="214">
        <v>45883</v>
      </c>
      <c r="C16" s="83"/>
      <c r="D16" s="84"/>
      <c r="E16" s="84"/>
      <c r="F16" s="84"/>
      <c r="G16" s="84"/>
      <c r="H16" s="84"/>
      <c r="I16" s="289"/>
      <c r="J16" s="290"/>
      <c r="K16" s="289"/>
      <c r="L16" s="291"/>
      <c r="M16" s="190" t="str">
        <f>IF(SUM((D16-C16),(F16-E16),(H16-G16))=0,IF(I16=1,'[1]Récap. annuel'!$C$14,"-"),SUM((D16-C16),(F16-E16),(H16-G16)))</f>
        <v>-</v>
      </c>
      <c r="N16" s="198" t="str">
        <f t="shared" si="0"/>
        <v>-</v>
      </c>
      <c r="O16" s="198" t="str">
        <f>IF(I16=1,'[1]Récap. annuel'!$C$14,IF([1]Aou25!H16-[1]Aou25!G16=0,"-",[1]Aou25!H16-[1]Aou25!G16))</f>
        <v>-</v>
      </c>
      <c r="P16" s="198" t="str">
        <f>IF(K16=1,'[1]Récap. annuel'!$C$14,IF([1]Aou25!L16=1,'[1]Récap. annuel'!$C$14/2,"-"))</f>
        <v>-</v>
      </c>
      <c r="Q16" s="199">
        <f>IF(OR(A16="sam.",A16="dim.",A16=""),"-",'Récap. annuel'!$C$14)</f>
        <v>0.34583333333333338</v>
      </c>
      <c r="R16" s="199">
        <f>IF(OR(A16="sam.",A16="dim."),"-",'Récap. annuel'!$C$16)</f>
        <v>0.39876700680272109</v>
      </c>
    </row>
    <row r="17" spans="1:18" x14ac:dyDescent="0.25">
      <c r="A17" s="184" t="s">
        <v>53</v>
      </c>
      <c r="B17" s="209">
        <v>45884</v>
      </c>
      <c r="C17" s="14"/>
      <c r="D17" s="15"/>
      <c r="E17" s="15"/>
      <c r="F17" s="15"/>
      <c r="G17" s="15"/>
      <c r="H17" s="15"/>
      <c r="I17" s="210"/>
      <c r="J17" s="210"/>
      <c r="K17" s="210"/>
      <c r="L17" s="212"/>
      <c r="M17" s="188" t="str">
        <f>IF(SUM((D17-C17),(F17-E17),(H17-G17))=0,IF(I17=1,'[1]Récap. annuel'!$C$14,"-"),SUM((D17-C17),(F17-E17),(H17-G17)))</f>
        <v>-</v>
      </c>
      <c r="N17" s="275" t="str">
        <f t="shared" si="0"/>
        <v>-</v>
      </c>
      <c r="O17" s="275" t="str">
        <f>IF(I17=1,'[1]Récap. annuel'!$C$14,IF([1]Aou25!H17-[1]Aou25!G17=0,"-",[1]Aou25!H17-[1]Aou25!G17))</f>
        <v>-</v>
      </c>
      <c r="P17" s="275" t="str">
        <f>IF(K17=1,'[1]Récap. annuel'!$C$14,IF([1]Aou25!L17=1,'[1]Récap. annuel'!$C$14/2,"-"))</f>
        <v>-</v>
      </c>
      <c r="Q17" s="190">
        <f>IF(OR(A17="sam.",A17="dim.",A17=""),"-",'Récap. annuel'!$C$14)</f>
        <v>0.34583333333333338</v>
      </c>
      <c r="R17" s="190">
        <f>IF(OR(A17="sam.",A17="dim."),"-",'Récap. annuel'!$C$16)</f>
        <v>0.39876700680272109</v>
      </c>
    </row>
    <row r="18" spans="1:18" x14ac:dyDescent="0.25">
      <c r="A18" s="201" t="s">
        <v>47</v>
      </c>
      <c r="B18" s="239">
        <v>45885</v>
      </c>
      <c r="C18" s="18"/>
      <c r="D18" s="19"/>
      <c r="E18" s="19"/>
      <c r="F18" s="19"/>
      <c r="G18" s="19"/>
      <c r="H18" s="19"/>
      <c r="I18" s="202"/>
      <c r="J18" s="219"/>
      <c r="K18" s="202"/>
      <c r="L18" s="203"/>
      <c r="M18" s="204" t="str">
        <f>IF(SUM((D18-C18),(F18-E18),(H18-G18))=0,IF(I18=1,'[1]Récap. annuel'!$C$14,"-"),SUM((D18-C18),(F18-E18),(H18-G18)))</f>
        <v>-</v>
      </c>
      <c r="N18" s="204" t="str">
        <f t="shared" si="0"/>
        <v>-</v>
      </c>
      <c r="O18" s="204" t="str">
        <f>IF(I18=1,'[1]Récap. annuel'!$C$14,IF([1]Aou25!H18-[1]Aou25!G18=0,"-",[1]Aou25!H18-[1]Aou25!G18))</f>
        <v>-</v>
      </c>
      <c r="P18" s="204" t="str">
        <f>IF(K18=1,'[1]Récap. annuel'!$C$14,IF([1]Aou25!L18=1,'[1]Récap. annuel'!$C$14/2,"-"))</f>
        <v>-</v>
      </c>
      <c r="Q18" s="204" t="str">
        <f>IF(OR(A18="sam.",A18="dim.",A18=""),"-",'Récap. annuel'!$C$14)</f>
        <v>-</v>
      </c>
      <c r="R18" s="204" t="str">
        <f>IF(OR(A18="sam.",A18="dim."),"-",'Récap. annuel'!$C$16)</f>
        <v>-</v>
      </c>
    </row>
    <row r="19" spans="1:18" x14ac:dyDescent="0.25">
      <c r="A19" s="201" t="s">
        <v>48</v>
      </c>
      <c r="B19" s="239">
        <v>45886</v>
      </c>
      <c r="C19" s="75"/>
      <c r="D19" s="74"/>
      <c r="E19" s="74"/>
      <c r="F19" s="74"/>
      <c r="G19" s="74"/>
      <c r="H19" s="74"/>
      <c r="I19" s="206"/>
      <c r="J19" s="283"/>
      <c r="K19" s="206"/>
      <c r="L19" s="207"/>
      <c r="M19" s="204" t="str">
        <f>IF(SUM((D19-C19),(F19-E19),(H19-G19))=0,IF(I19=1,'[1]Récap. annuel'!$C$14,"-"),SUM((D19-C19),(F19-E19),(H19-G19)))</f>
        <v>-</v>
      </c>
      <c r="N19" s="204" t="str">
        <f t="shared" si="0"/>
        <v>-</v>
      </c>
      <c r="O19" s="204" t="str">
        <f>IF(I19=1,'[1]Récap. annuel'!$C$14,IF([1]Aou25!H19-[1]Aou25!G19=0,"-",[1]Aou25!H19-[1]Aou25!G19))</f>
        <v>-</v>
      </c>
      <c r="P19" s="204" t="str">
        <f>IF(K19=1,'[1]Récap. annuel'!$C$14,IF([1]Aou25!L19=1,'[1]Récap. annuel'!$C$14/2,"-"))</f>
        <v>-</v>
      </c>
      <c r="Q19" s="204" t="str">
        <f>IF(OR(A19="sam.",A19="dim.",A19=""),"-",'Récap. annuel'!$C$14)</f>
        <v>-</v>
      </c>
      <c r="R19" s="204" t="str">
        <f>IF(OR(A19="sam.",A19="dim."),"-",'Récap. annuel'!$C$16)</f>
        <v>-</v>
      </c>
    </row>
    <row r="20" spans="1:18" x14ac:dyDescent="0.25">
      <c r="A20" s="184" t="s">
        <v>49</v>
      </c>
      <c r="B20" s="209">
        <v>45887</v>
      </c>
      <c r="C20" s="14"/>
      <c r="D20" s="15"/>
      <c r="E20" s="15"/>
      <c r="F20" s="15"/>
      <c r="G20" s="15"/>
      <c r="H20" s="15"/>
      <c r="I20" s="210"/>
      <c r="J20" s="210"/>
      <c r="K20" s="210"/>
      <c r="L20" s="212"/>
      <c r="M20" s="188" t="str">
        <f>IF(SUM((D20-C20),(F20-E20),(H20-G20))=0,IF(I20=1,'[1]Récap. annuel'!$C$14,"-"),SUM((D20-C20),(F20-E20),(H20-G20)))</f>
        <v>-</v>
      </c>
      <c r="N20" s="275" t="str">
        <f t="shared" si="0"/>
        <v>-</v>
      </c>
      <c r="O20" s="275" t="str">
        <f>IF(I20=1,'[1]Récap. annuel'!$C$14,IF([1]Aou25!H20-[1]Aou25!G20=0,"-",[1]Aou25!H20-[1]Aou25!G20))</f>
        <v>-</v>
      </c>
      <c r="P20" s="275" t="str">
        <f>IF(K20=1,'[1]Récap. annuel'!$C$14,IF([1]Aou25!L20=1,'[1]Récap. annuel'!$C$14/2,"-"))</f>
        <v>-</v>
      </c>
      <c r="Q20" s="190">
        <f>IF(OR(A20="sam.",A20="dim.",A20=""),"-",'Récap. annuel'!$C$14)</f>
        <v>0.34583333333333338</v>
      </c>
      <c r="R20" s="190">
        <f>IF(OR(A20="sam.",A20="dim."),"-",'Récap. annuel'!$C$16)</f>
        <v>0.39876700680272109</v>
      </c>
    </row>
    <row r="21" spans="1:18" x14ac:dyDescent="0.25">
      <c r="A21" s="192" t="s">
        <v>50</v>
      </c>
      <c r="B21" s="214">
        <v>45888</v>
      </c>
      <c r="C21" s="83"/>
      <c r="D21" s="84"/>
      <c r="E21" s="84"/>
      <c r="F21" s="84"/>
      <c r="G21" s="84"/>
      <c r="H21" s="84"/>
      <c r="I21" s="289"/>
      <c r="J21" s="290"/>
      <c r="K21" s="289"/>
      <c r="L21" s="291"/>
      <c r="M21" s="190" t="str">
        <f>IF(SUM((D21-C21),(F21-E21),(H21-G21))=0,IF(I21=1,'[1]Récap. annuel'!$C$14,"-"),SUM((D21-C21),(F21-E21),(H21-G21)))</f>
        <v>-</v>
      </c>
      <c r="N21" s="198" t="str">
        <f t="shared" si="0"/>
        <v>-</v>
      </c>
      <c r="O21" s="198" t="str">
        <f>IF(I21=1,'[1]Récap. annuel'!$C$14,IF([1]Aou25!H21-[1]Aou25!G21=0,"-",[1]Aou25!H21-[1]Aou25!G21))</f>
        <v>-</v>
      </c>
      <c r="P21" s="198" t="str">
        <f>IF(K21=1,'[1]Récap. annuel'!$C$14,IF([1]Aou25!L21=1,'[1]Récap. annuel'!$C$14/2,"-"))</f>
        <v>-</v>
      </c>
      <c r="Q21" s="199">
        <f>IF(OR(A21="sam.",A21="dim.",A21=""),"-",'Récap. annuel'!$C$14)</f>
        <v>0.34583333333333338</v>
      </c>
      <c r="R21" s="199">
        <f>IF(OR(A21="sam.",A21="dim."),"-",'Récap. annuel'!$C$16)</f>
        <v>0.39876700680272109</v>
      </c>
    </row>
    <row r="22" spans="1:18" x14ac:dyDescent="0.25">
      <c r="A22" s="184" t="s">
        <v>51</v>
      </c>
      <c r="B22" s="209">
        <v>45889</v>
      </c>
      <c r="C22" s="14"/>
      <c r="D22" s="15"/>
      <c r="E22" s="15"/>
      <c r="F22" s="15"/>
      <c r="G22" s="15"/>
      <c r="H22" s="15"/>
      <c r="I22" s="210"/>
      <c r="J22" s="210"/>
      <c r="K22" s="210"/>
      <c r="L22" s="212"/>
      <c r="M22" s="188" t="str">
        <f>IF(SUM((D22-C22),(F22-E22),(H22-G22))=0,IF(I22=1,'[1]Récap. annuel'!$C$14,"-"),SUM((D22-C22),(F22-E22),(H22-G22)))</f>
        <v>-</v>
      </c>
      <c r="N22" s="275" t="str">
        <f t="shared" si="0"/>
        <v>-</v>
      </c>
      <c r="O22" s="275" t="str">
        <f>IF(I22=1,'[1]Récap. annuel'!$C$14,IF([1]Aou25!H22-[1]Aou25!G22=0,"-",[1]Aou25!H22-[1]Aou25!G22))</f>
        <v>-</v>
      </c>
      <c r="P22" s="275" t="str">
        <f>IF(K22=1,'[1]Récap. annuel'!$C$14,IF([1]Aou25!L22=1,'[1]Récap. annuel'!$C$14/2,"-"))</f>
        <v>-</v>
      </c>
      <c r="Q22" s="190">
        <f>IF(OR(A22="sam.",A22="dim.",A22=""),"-",'Récap. annuel'!$C$14)</f>
        <v>0.34583333333333338</v>
      </c>
      <c r="R22" s="190">
        <f>IF(OR(A22="sam.",A22="dim."),"-",'Récap. annuel'!$C$16)</f>
        <v>0.39876700680272109</v>
      </c>
    </row>
    <row r="23" spans="1:18" x14ac:dyDescent="0.25">
      <c r="A23" s="192" t="s">
        <v>52</v>
      </c>
      <c r="B23" s="214">
        <v>45890</v>
      </c>
      <c r="C23" s="83"/>
      <c r="D23" s="84"/>
      <c r="E23" s="84"/>
      <c r="F23" s="84"/>
      <c r="G23" s="84"/>
      <c r="H23" s="84"/>
      <c r="I23" s="289"/>
      <c r="J23" s="290"/>
      <c r="K23" s="289"/>
      <c r="L23" s="291"/>
      <c r="M23" s="190" t="str">
        <f>IF(SUM((D23-C23),(F23-E23),(H23-G23))=0,IF(I23=1,'[1]Récap. annuel'!$C$14,"-"),SUM((D23-C23),(F23-E23),(H23-G23)))</f>
        <v>-</v>
      </c>
      <c r="N23" s="198" t="str">
        <f t="shared" si="0"/>
        <v>-</v>
      </c>
      <c r="O23" s="198" t="str">
        <f>IF(I23=1,'[1]Récap. annuel'!$C$14,IF([1]Aou25!H23-[1]Aou25!G23=0,"-",[1]Aou25!H23-[1]Aou25!G23))</f>
        <v>-</v>
      </c>
      <c r="P23" s="198" t="str">
        <f>IF(K23=1,'[1]Récap. annuel'!$C$14,IF([1]Aou25!L23=1,'[1]Récap. annuel'!$C$14/2,"-"))</f>
        <v>-</v>
      </c>
      <c r="Q23" s="199">
        <f>IF(OR(A23="sam.",A23="dim.",A23=""),"-",'Récap. annuel'!$C$14)</f>
        <v>0.34583333333333338</v>
      </c>
      <c r="R23" s="199">
        <f>IF(OR(A23="sam.",A23="dim."),"-",'Récap. annuel'!$C$16)</f>
        <v>0.39876700680272109</v>
      </c>
    </row>
    <row r="24" spans="1:18" x14ac:dyDescent="0.25">
      <c r="A24" s="184" t="s">
        <v>53</v>
      </c>
      <c r="B24" s="209">
        <v>45891</v>
      </c>
      <c r="C24" s="14"/>
      <c r="D24" s="15"/>
      <c r="E24" s="15"/>
      <c r="F24" s="15"/>
      <c r="G24" s="15"/>
      <c r="H24" s="15"/>
      <c r="I24" s="210"/>
      <c r="J24" s="210"/>
      <c r="K24" s="210"/>
      <c r="L24" s="212"/>
      <c r="M24" s="188" t="str">
        <f>IF(SUM((D24-C24),(F24-E24),(H24-G24))=0,IF(I24=1,'[1]Récap. annuel'!$C$14,"-"),SUM((D24-C24),(F24-E24),(H24-G24)))</f>
        <v>-</v>
      </c>
      <c r="N24" s="275" t="str">
        <f t="shared" si="0"/>
        <v>-</v>
      </c>
      <c r="O24" s="275" t="str">
        <f>IF(I24=1,'[1]Récap. annuel'!$C$14,IF([1]Aou25!H24-[1]Aou25!G24=0,"-",[1]Aou25!H24-[1]Aou25!G24))</f>
        <v>-</v>
      </c>
      <c r="P24" s="275" t="str">
        <f>IF(K24=1,'[1]Récap. annuel'!$C$14,IF([1]Aou25!L24=1,'[1]Récap. annuel'!$C$14/2,"-"))</f>
        <v>-</v>
      </c>
      <c r="Q24" s="190">
        <f>IF(OR(A24="sam.",A24="dim.",A24=""),"-",'Récap. annuel'!$C$14)</f>
        <v>0.34583333333333338</v>
      </c>
      <c r="R24" s="190">
        <f>IF(OR(A24="sam.",A24="dim."),"-",'Récap. annuel'!$C$16)</f>
        <v>0.39876700680272109</v>
      </c>
    </row>
    <row r="25" spans="1:18" x14ac:dyDescent="0.25">
      <c r="A25" s="201" t="s">
        <v>47</v>
      </c>
      <c r="B25" s="239">
        <v>45892</v>
      </c>
      <c r="C25" s="18"/>
      <c r="D25" s="19"/>
      <c r="E25" s="19"/>
      <c r="F25" s="19"/>
      <c r="G25" s="19"/>
      <c r="H25" s="19"/>
      <c r="I25" s="202"/>
      <c r="J25" s="219"/>
      <c r="K25" s="202"/>
      <c r="L25" s="203"/>
      <c r="M25" s="204" t="str">
        <f>IF(SUM((D25-C25),(F25-E25),(H25-G25))=0,IF(I25=1,'[1]Récap. annuel'!$C$14,"-"),SUM((D25-C25),(F25-E25),(H25-G25)))</f>
        <v>-</v>
      </c>
      <c r="N25" s="204" t="str">
        <f t="shared" si="0"/>
        <v>-</v>
      </c>
      <c r="O25" s="204" t="str">
        <f>IF(I25=1,'[1]Récap. annuel'!$C$14,IF([1]Aou25!H25-[1]Aou25!G25=0,"-",[1]Aou25!H25-[1]Aou25!G25))</f>
        <v>-</v>
      </c>
      <c r="P25" s="204" t="str">
        <f>IF(K25=1,'[1]Récap. annuel'!$C$14,IF([1]Aou25!L25=1,'[1]Récap. annuel'!$C$14/2,"-"))</f>
        <v>-</v>
      </c>
      <c r="Q25" s="204" t="str">
        <f>IF(OR(A25="sam.",A25="dim.",A25=""),"-",'Récap. annuel'!$C$14)</f>
        <v>-</v>
      </c>
      <c r="R25" s="204" t="str">
        <f>IF(OR(A25="sam.",A25="dim."),"-",'Récap. annuel'!$C$16)</f>
        <v>-</v>
      </c>
    </row>
    <row r="26" spans="1:18" x14ac:dyDescent="0.25">
      <c r="A26" s="201" t="s">
        <v>48</v>
      </c>
      <c r="B26" s="239">
        <v>45893</v>
      </c>
      <c r="C26" s="75"/>
      <c r="D26" s="74"/>
      <c r="E26" s="74"/>
      <c r="F26" s="74"/>
      <c r="G26" s="74"/>
      <c r="H26" s="74"/>
      <c r="I26" s="206"/>
      <c r="J26" s="283"/>
      <c r="K26" s="206"/>
      <c r="L26" s="207"/>
      <c r="M26" s="204" t="str">
        <f>IF(SUM((D26-C26),(F26-E26),(H26-G26))=0,IF(I26=1,'[1]Récap. annuel'!$C$14,"-"),SUM((D26-C26),(F26-E26),(H26-G26)))</f>
        <v>-</v>
      </c>
      <c r="N26" s="208" t="str">
        <f t="shared" si="0"/>
        <v>-</v>
      </c>
      <c r="O26" s="208" t="str">
        <f>IF(I26=1,'[1]Récap. annuel'!$C$14,IF([1]Aou25!H26-[1]Aou25!G26=0,"-",[1]Aou25!H26-[1]Aou25!G26))</f>
        <v>-</v>
      </c>
      <c r="P26" s="208" t="str">
        <f>IF(K26=1,'[1]Récap. annuel'!$C$14,IF([1]Aou25!L26=1,'[1]Récap. annuel'!$C$14/2,"-"))</f>
        <v>-</v>
      </c>
      <c r="Q26" s="204" t="str">
        <f>IF(OR(A26="sam.",A26="dim.",A26=""),"-",'Récap. annuel'!$C$14)</f>
        <v>-</v>
      </c>
      <c r="R26" s="204" t="str">
        <f>IF(OR(A26="sam.",A26="dim."),"-",'Récap. annuel'!$C$16)</f>
        <v>-</v>
      </c>
    </row>
    <row r="27" spans="1:18" x14ac:dyDescent="0.25">
      <c r="A27" s="184" t="s">
        <v>49</v>
      </c>
      <c r="B27" s="209">
        <v>45894</v>
      </c>
      <c r="C27" s="14"/>
      <c r="D27" s="15"/>
      <c r="E27" s="15"/>
      <c r="F27" s="15"/>
      <c r="G27" s="15"/>
      <c r="H27" s="15"/>
      <c r="I27" s="210"/>
      <c r="J27" s="210"/>
      <c r="K27" s="210"/>
      <c r="L27" s="212"/>
      <c r="M27" s="188" t="str">
        <f>IF(SUM((D27-C27),(F27-E27),(H27-G27))=0,IF(I27=1,'[1]Récap. annuel'!$C$14,"-"),SUM((D27-C27),(F27-E27),(H27-G27)))</f>
        <v>-</v>
      </c>
      <c r="N27" s="275" t="str">
        <f t="shared" si="0"/>
        <v>-</v>
      </c>
      <c r="O27" s="275" t="str">
        <f>IF(I27=1,'[1]Récap. annuel'!$C$14,IF([1]Aou25!H27-[1]Aou25!G27=0,"-",[1]Aou25!H27-[1]Aou25!G27))</f>
        <v>-</v>
      </c>
      <c r="P27" s="275" t="str">
        <f>IF(K27=1,'[1]Récap. annuel'!$C$14,IF([1]Aou25!L27=1,'[1]Récap. annuel'!$C$14/2,"-"))</f>
        <v>-</v>
      </c>
      <c r="Q27" s="190">
        <f>IF(OR(A27="sam.",A27="dim.",A27=""),"-",'Récap. annuel'!$C$14)</f>
        <v>0.34583333333333338</v>
      </c>
      <c r="R27" s="190">
        <f>IF(OR(A27="sam.",A27="dim."),"-",'Récap. annuel'!$C$16)</f>
        <v>0.39876700680272109</v>
      </c>
    </row>
    <row r="28" spans="1:18" x14ac:dyDescent="0.25">
      <c r="A28" s="192" t="s">
        <v>50</v>
      </c>
      <c r="B28" s="214">
        <v>45895</v>
      </c>
      <c r="C28" s="83"/>
      <c r="D28" s="84"/>
      <c r="E28" s="84"/>
      <c r="F28" s="84"/>
      <c r="G28" s="84"/>
      <c r="H28" s="84"/>
      <c r="I28" s="289"/>
      <c r="J28" s="290"/>
      <c r="K28" s="289"/>
      <c r="L28" s="291"/>
      <c r="M28" s="190" t="str">
        <f>IF(SUM((D28-C28),(F28-E28),(H28-G28))=0,IF(I28=1,'[1]Récap. annuel'!$C$14,"-"),SUM((D28-C28),(F28-E28),(H28-G28)))</f>
        <v>-</v>
      </c>
      <c r="N28" s="198" t="str">
        <f>IF(SUM((D28-C28),(F28-E28))=0,"-",SUM((D28-C28),(F28-E28)))</f>
        <v>-</v>
      </c>
      <c r="O28" s="198" t="str">
        <f>IF(I28=1,'[1]Récap. annuel'!$C$14,IF([1]Aou25!H28-[1]Aou25!G28=0,"-",[1]Aou25!H28-[1]Aou25!G28))</f>
        <v>-</v>
      </c>
      <c r="P28" s="198" t="str">
        <f>IF(K28=1,'[1]Récap. annuel'!$C$14,IF([1]Aou25!L28=1,'[1]Récap. annuel'!$C$14/2,"-"))</f>
        <v>-</v>
      </c>
      <c r="Q28" s="199">
        <f>IF(OR(A28="sam.",A28="dim.",A28=""),"-",'Récap. annuel'!$C$14)</f>
        <v>0.34583333333333338</v>
      </c>
      <c r="R28" s="199">
        <f>IF(OR(A28="sam.",A28="dim."),"-",'Récap. annuel'!$C$16)</f>
        <v>0.39876700680272109</v>
      </c>
    </row>
    <row r="29" spans="1:18" x14ac:dyDescent="0.25">
      <c r="A29" s="184" t="s">
        <v>51</v>
      </c>
      <c r="B29" s="209">
        <v>45896</v>
      </c>
      <c r="C29" s="14"/>
      <c r="D29" s="15"/>
      <c r="E29" s="15"/>
      <c r="F29" s="15"/>
      <c r="G29" s="15"/>
      <c r="H29" s="15"/>
      <c r="I29" s="210"/>
      <c r="J29" s="210"/>
      <c r="K29" s="210"/>
      <c r="L29" s="212"/>
      <c r="M29" s="188" t="str">
        <f>IF(SUM((D29-C29),(F29-E29),(H29-G29))=0,IF(I29=1,'[1]Récap. annuel'!$C$14,"-"),SUM((D29-C29),(F29-E29),(H29-G29)))</f>
        <v>-</v>
      </c>
      <c r="N29" s="275" t="str">
        <f t="shared" si="0"/>
        <v>-</v>
      </c>
      <c r="O29" s="275" t="str">
        <f>IF(I29=1,'[1]Récap. annuel'!$C$14,IF([1]Aou25!H29-[1]Aou25!G29=0,"-",[1]Aou25!H29-[1]Aou25!G29))</f>
        <v>-</v>
      </c>
      <c r="P29" s="275" t="str">
        <f>IF(K29=1,'[1]Récap. annuel'!$C$14,IF([1]Aou25!L29=1,'[1]Récap. annuel'!$C$14/2,"-"))</f>
        <v>-</v>
      </c>
      <c r="Q29" s="190">
        <f>IF(OR(A29="sam.",A29="dim.",A29=""),"-",'Récap. annuel'!$C$14)</f>
        <v>0.34583333333333338</v>
      </c>
      <c r="R29" s="190">
        <f>IF(OR(A29="sam.",A29="dim."),"-",'Récap. annuel'!$C$16)</f>
        <v>0.39876700680272109</v>
      </c>
    </row>
    <row r="30" spans="1:18" x14ac:dyDescent="0.25">
      <c r="A30" s="192" t="s">
        <v>52</v>
      </c>
      <c r="B30" s="214">
        <v>45897</v>
      </c>
      <c r="C30" s="83"/>
      <c r="D30" s="84"/>
      <c r="E30" s="84"/>
      <c r="F30" s="84"/>
      <c r="G30" s="84"/>
      <c r="H30" s="84"/>
      <c r="I30" s="289"/>
      <c r="J30" s="290"/>
      <c r="K30" s="289"/>
      <c r="L30" s="291"/>
      <c r="M30" s="190" t="str">
        <f>IF(SUM((D30-C30),(F30-E30),(H30-G30))=0,IF(I30=1,'[1]Récap. annuel'!$C$14,"-"),SUM((D30-C30),(F30-E30),(H30-G30)))</f>
        <v>-</v>
      </c>
      <c r="N30" s="198" t="str">
        <f t="shared" si="0"/>
        <v>-</v>
      </c>
      <c r="O30" s="198" t="str">
        <f>IF(I30=1,'[1]Récap. annuel'!$C$14,IF([1]Aou25!H30-[1]Aou25!G30=0,"-",[1]Aou25!H30-[1]Aou25!G30))</f>
        <v>-</v>
      </c>
      <c r="P30" s="198" t="str">
        <f>IF(K30=1,'[1]Récap. annuel'!$C$14,IF([1]Aou25!L30=1,'[1]Récap. annuel'!$C$14/2,"-"))</f>
        <v>-</v>
      </c>
      <c r="Q30" s="199">
        <f>IF(OR(A30="sam.",A30="dim.",A30=""),"-",'Récap. annuel'!$C$14)</f>
        <v>0.34583333333333338</v>
      </c>
      <c r="R30" s="199">
        <f>IF(OR(A30="sam.",A30="dim."),"-",'Récap. annuel'!$C$16)</f>
        <v>0.39876700680272109</v>
      </c>
    </row>
    <row r="31" spans="1:18" x14ac:dyDescent="0.25">
      <c r="A31" s="184" t="s">
        <v>53</v>
      </c>
      <c r="B31" s="209">
        <v>45898</v>
      </c>
      <c r="C31" s="14"/>
      <c r="D31" s="15"/>
      <c r="E31" s="15"/>
      <c r="F31" s="15"/>
      <c r="G31" s="15"/>
      <c r="H31" s="15"/>
      <c r="I31" s="210"/>
      <c r="J31" s="210"/>
      <c r="K31" s="210"/>
      <c r="L31" s="212"/>
      <c r="M31" s="188" t="str">
        <f>IF(SUM((D31-C31),(F31-E31),(H31-G31))=0,IF(I31=1,'[1]Récap. annuel'!$C$14,"-"),SUM((D31-C31),(F31-E31),(H31-G31)))</f>
        <v>-</v>
      </c>
      <c r="N31" s="275" t="str">
        <f t="shared" si="0"/>
        <v>-</v>
      </c>
      <c r="O31" s="275" t="str">
        <f>IF(I31=1,'[1]Récap. annuel'!$C$14,IF([1]Aou25!H31-[1]Aou25!G31=0,"-",[1]Aou25!H31-[1]Aou25!G31))</f>
        <v>-</v>
      </c>
      <c r="P31" s="275" t="str">
        <f>IF(K31=1,'[1]Récap. annuel'!$C$14,IF([1]Aou25!L31=1,'[1]Récap. annuel'!$C$14/2,"-"))</f>
        <v>-</v>
      </c>
      <c r="Q31" s="190">
        <f>IF(OR(A31="sam.",A31="dim.",A31=""),"-",'Récap. annuel'!$C$14)</f>
        <v>0.34583333333333338</v>
      </c>
      <c r="R31" s="190">
        <f>IF(OR(A31="sam.",A31="dim."),"-",'Récap. annuel'!$C$16)</f>
        <v>0.39876700680272109</v>
      </c>
    </row>
    <row r="32" spans="1:18" x14ac:dyDescent="0.25">
      <c r="A32" s="201" t="s">
        <v>47</v>
      </c>
      <c r="B32" s="239">
        <v>45899</v>
      </c>
      <c r="C32" s="18"/>
      <c r="D32" s="19"/>
      <c r="E32" s="19"/>
      <c r="F32" s="19"/>
      <c r="G32" s="19"/>
      <c r="H32" s="19"/>
      <c r="I32" s="202"/>
      <c r="J32" s="219"/>
      <c r="K32" s="202"/>
      <c r="L32" s="203"/>
      <c r="M32" s="204" t="str">
        <f>IF(SUM((D32-C32),(F32-E32),(H32-G32))=0,IF(I32=1,'[1]Récap. annuel'!$C$14,"-"),SUM((D32-C32),(F32-E32),(H32-G32)))</f>
        <v>-</v>
      </c>
      <c r="N32" s="204" t="str">
        <f t="shared" si="0"/>
        <v>-</v>
      </c>
      <c r="O32" s="204" t="str">
        <f>IF(I32=1,'[1]Récap. annuel'!$C$14,IF([1]Aou25!H32-[1]Aou25!G32=0,"-",[1]Aou25!H32-[1]Aou25!G32))</f>
        <v>-</v>
      </c>
      <c r="P32" s="204" t="str">
        <f>IF(K32=1,'[1]Récap. annuel'!$C$14,IF([1]Aou25!L32=1,'[1]Récap. annuel'!$C$14/2,"-"))</f>
        <v>-</v>
      </c>
      <c r="Q32" s="204" t="str">
        <f>IF(OR(A32="sam.",A32="dim.",A32=""),"-",'Récap. annuel'!$C$14)</f>
        <v>-</v>
      </c>
      <c r="R32" s="204" t="str">
        <f>IF(OR(A32="sam.",A32="dim."),"-",'Récap. annuel'!$C$16)</f>
        <v>-</v>
      </c>
    </row>
    <row r="33" spans="1:18" ht="15.75" thickBot="1" x14ac:dyDescent="0.3">
      <c r="A33" s="258" t="s">
        <v>48</v>
      </c>
      <c r="B33" s="259">
        <v>45900</v>
      </c>
      <c r="C33" s="344"/>
      <c r="D33" s="345"/>
      <c r="E33" s="345"/>
      <c r="F33" s="345"/>
      <c r="G33" s="345"/>
      <c r="H33" s="345"/>
      <c r="I33" s="346"/>
      <c r="J33" s="347"/>
      <c r="K33" s="346"/>
      <c r="L33" s="348"/>
      <c r="M33" s="264" t="str">
        <f>IF(SUM((D33-C33),(F33-E33),(H33-G33))=0,IF(I33=1,'[1]Récap. annuel'!$C$14,"-"),SUM((D33-C33),(F33-E33),(H33-G33)))</f>
        <v>-</v>
      </c>
      <c r="N33" s="264" t="str">
        <f t="shared" si="0"/>
        <v>-</v>
      </c>
      <c r="O33" s="264" t="str">
        <f>IF(I33=1,'[1]Récap. annuel'!$C$14,IF([1]Aou25!H33-[1]Aou25!G33=0,"-",[1]Aou25!H33-[1]Aou25!G33))</f>
        <v>-</v>
      </c>
      <c r="P33" s="264" t="str">
        <f>IF(K33=1,'[1]Récap. annuel'!$C$14,IF([1]Aou25!L33=1,'[1]Récap. annuel'!$C$14/2,"-"))</f>
        <v>-</v>
      </c>
      <c r="Q33" s="264" t="str">
        <f>IF(OR(A33="sam.",A33="dim.",A33=""),"-",'Récap. annuel'!$C$14)</f>
        <v>-</v>
      </c>
      <c r="R33" s="264" t="str">
        <f>IF(OR(A33="sam.",A33="dim."),"-",'Récap. annuel'!$C$16)</f>
        <v>-</v>
      </c>
    </row>
    <row r="34" spans="1:18" ht="15.75" thickBot="1" x14ac:dyDescent="0.3">
      <c r="A34" s="349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7</v>
      </c>
      <c r="L34" s="431"/>
      <c r="M34" s="255">
        <f t="shared" ref="M34:R34" si="1">SUM(M3:M33)</f>
        <v>0</v>
      </c>
      <c r="N34" s="255">
        <f t="shared" si="1"/>
        <v>0</v>
      </c>
      <c r="O34" s="255">
        <f t="shared" si="1"/>
        <v>0</v>
      </c>
      <c r="P34" s="255">
        <f t="shared" si="1"/>
        <v>0</v>
      </c>
      <c r="Q34" s="256">
        <f t="shared" si="1"/>
        <v>6.9166666666666652</v>
      </c>
      <c r="R34" s="350">
        <f t="shared" si="1"/>
        <v>5.981505102040817</v>
      </c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15</v>
      </c>
      <c r="L35" s="430"/>
      <c r="M35" s="234">
        <f>[1]Juil25!M35-(SUM(SUM([1]Aou25!K3:K33),SUM([1]Aou25!L3:L33)/2))</f>
        <v>55</v>
      </c>
      <c r="N35" s="235"/>
      <c r="O35" s="235"/>
      <c r="P35" s="235"/>
      <c r="Q35" s="229"/>
      <c r="R35" s="229"/>
    </row>
    <row r="36" spans="1:18" ht="15.75" thickBot="1" x14ac:dyDescent="0.3">
      <c r="A36" s="227"/>
      <c r="B36" s="236"/>
      <c r="C36" s="229"/>
      <c r="D36" s="229"/>
      <c r="E36" s="229"/>
      <c r="F36" s="229"/>
      <c r="G36" s="229"/>
      <c r="H36" s="229"/>
      <c r="I36" s="157"/>
      <c r="J36" s="230"/>
      <c r="K36" s="429" t="s">
        <v>14</v>
      </c>
      <c r="L36" s="430"/>
      <c r="M36" s="237">
        <f>SUM(SUMIF(G3:G33,"&lt;&gt;",O3:O33),SUMIF(I3:I33,"&lt;&gt;",O3:O33))</f>
        <v>0</v>
      </c>
      <c r="N36" s="238"/>
      <c r="O36" s="238"/>
      <c r="P36" s="238"/>
      <c r="Q36" s="229"/>
      <c r="R36" s="229"/>
    </row>
  </sheetData>
  <protectedRanges>
    <protectedRange algorithmName="SHA-512" hashValue="2QImkUwPol4+H0cOE67zGKRncYVWhzyaLCQJq1CQY1dDOAk7opYkXWmWRH5hJT1EZO/hB2iXZ/gGW9hmCXMP6g==" saltValue="l1JW0G/Xh5gw+vzfEIzm6w==" spinCount="100000" sqref="M37:M1048576 Q37:Q1048576 A37:B1048576" name="mois_nonModifiable"/>
    <protectedRange algorithmName="SHA-512" hashValue="2QImkUwPol4+H0cOE67zGKRncYVWhzyaLCQJq1CQY1dDOAk7opYkXWmWRH5hJT1EZO/hB2iXZ/gGW9hmCXMP6g==" saltValue="l1JW0G/Xh5gw+vzfEIzm6w==" spinCount="100000" sqref="N37:P1048576" name="mois_nonModifiable_5"/>
    <protectedRange algorithmName="SHA-512" hashValue="2QImkUwPol4+H0cOE67zGKRncYVWhzyaLCQJq1CQY1dDOAk7opYkXWmWRH5hJT1EZO/hB2iXZ/gGW9hmCXMP6g==" saltValue="l1JW0G/Xh5gw+vzfEIzm6w==" spinCount="100000" sqref="M1:M35 A1:B36 Q1:Q36" name="mois_nonModifiable_1"/>
    <protectedRange algorithmName="SHA-512" hashValue="2QImkUwPol4+H0cOE67zGKRncYVWhzyaLCQJq1CQY1dDOAk7opYkXWmWRH5hJT1EZO/hB2iXZ/gGW9hmCXMP6g==" saltValue="l1JW0G/Xh5gw+vzfEIzm6w==" spinCount="100000" sqref="M36" name="mois_nonModifiable_1_2"/>
    <protectedRange algorithmName="SHA-512" hashValue="2QImkUwPol4+H0cOE67zGKRncYVWhzyaLCQJq1CQY1dDOAk7opYkXWmWRH5hJT1EZO/hB2iXZ/gGW9hmCXMP6g==" saltValue="l1JW0G/Xh5gw+vzfEIzm6w==" spinCount="100000" sqref="N1:O1 N3:P36" name="mois_nonModifiable_5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286AC-F653-4E23-ADA6-EC63494723AE}">
  <sheetPr codeName="Feuil10"/>
  <dimension ref="A1:S35"/>
  <sheetViews>
    <sheetView showGridLines="0" zoomScaleNormal="100" workbookViewId="0">
      <selection activeCell="R25" sqref="R25"/>
    </sheetView>
  </sheetViews>
  <sheetFormatPr baseColWidth="10" defaultColWidth="10.85546875" defaultRowHeight="15" x14ac:dyDescent="0.25"/>
  <cols>
    <col min="1" max="1" width="7.140625" style="1" bestFit="1" customWidth="1"/>
    <col min="2" max="2" width="20.285156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85546875" style="24" bestFit="1" customWidth="1"/>
    <col min="12" max="12" width="10.42578125" style="24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9" ht="15.75" thickBot="1" x14ac:dyDescent="0.3">
      <c r="A1" s="424" t="s">
        <v>111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  <c r="S1" s="157"/>
    </row>
    <row r="2" spans="1:19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  <c r="S2" s="157"/>
    </row>
    <row r="3" spans="1:19" x14ac:dyDescent="0.25">
      <c r="A3" s="184" t="s">
        <v>49</v>
      </c>
      <c r="B3" s="209">
        <v>45901</v>
      </c>
      <c r="C3" s="14"/>
      <c r="D3" s="15"/>
      <c r="E3" s="15"/>
      <c r="F3" s="15"/>
      <c r="G3" s="15"/>
      <c r="H3" s="15"/>
      <c r="I3" s="210"/>
      <c r="J3" s="211"/>
      <c r="K3" s="210"/>
      <c r="L3" s="212"/>
      <c r="M3" s="188" t="str">
        <f>IF(SUM((D3-C3),(F3-E3),(H3-G3))=0,IF(I3=1,'[1]Récap. annuel'!$C$14,"-"),SUM((D3-C3),(F3-E3),(H3-G3)))</f>
        <v>-</v>
      </c>
      <c r="N3" s="213" t="str">
        <f>IF(SUM((D3-C3),(F3-E3))=0,"-",SUM((D3-C3),(F3-E3)))</f>
        <v>-</v>
      </c>
      <c r="O3" s="213" t="str">
        <f>IF(I3=1,'[1]Récap. annuel'!$C$14,IF([1]Sept25!H3-[1]Sept25!G3=0,"-",[1]Sept25!H3-[1]Sept25!G3))</f>
        <v>-</v>
      </c>
      <c r="P3" s="213" t="str">
        <f>IF(K3=1,'[1]Récap. annuel'!$C$14,IF([1]Sept25!L3=1,'[1]Récap. annuel'!$C$14/2,"-"))</f>
        <v>-</v>
      </c>
      <c r="Q3" s="190">
        <f>IF(OR(A3="sam.",A3="dim.",A3=""),"-",'Récap. annuel'!$C$14)</f>
        <v>0.34583333333333338</v>
      </c>
      <c r="R3" s="190">
        <f>IF(OR(A3="sam.",A3="dim."),"-",'Récap. annuel'!$C$16)</f>
        <v>0.39876700680272109</v>
      </c>
      <c r="S3" s="157"/>
    </row>
    <row r="4" spans="1:19" x14ac:dyDescent="0.25">
      <c r="A4" s="192" t="s">
        <v>50</v>
      </c>
      <c r="B4" s="214">
        <v>45902</v>
      </c>
      <c r="C4" s="12"/>
      <c r="D4" s="13"/>
      <c r="E4" s="13"/>
      <c r="F4" s="13"/>
      <c r="G4" s="13"/>
      <c r="H4" s="13"/>
      <c r="I4" s="215"/>
      <c r="J4" s="216"/>
      <c r="K4" s="215"/>
      <c r="L4" s="217"/>
      <c r="M4" s="190" t="str">
        <f>IF(SUM((D4-C4),(F4-E4),(H4-G4))=0,IF(I4=1,'[1]Récap. annuel'!$C$14,"-"),SUM((D4-C4),(F4-E4),(H4-G4)))</f>
        <v>-</v>
      </c>
      <c r="N4" s="198" t="str">
        <f t="shared" ref="N4:N32" si="0">IF(SUM((D4-C4),(F4-E4))=0,"-",SUM((D4-C4),(F4-E4)))</f>
        <v>-</v>
      </c>
      <c r="O4" s="198" t="str">
        <f>IF(I4=1,'[1]Récap. annuel'!$C$14,IF([1]Sept25!H4-[1]Sept25!G4=0,"-",[1]Sept25!H4-[1]Sept25!G4))</f>
        <v>-</v>
      </c>
      <c r="P4" s="198" t="str">
        <f>IF(K4=1,'[1]Récap. annuel'!$C$14,IF([1]Sept25!L4=1,'[1]Récap. annuel'!$C$14/2,"-"))</f>
        <v>-</v>
      </c>
      <c r="Q4" s="199">
        <f>IF(OR(A4="sam.",A4="dim.",A4=""),"-",'Récap. annuel'!$C$14)</f>
        <v>0.34583333333333338</v>
      </c>
      <c r="R4" s="199">
        <f>IF(OR(A4="sam.",A4="dim."),"-",'Récap. annuel'!$C$16)</f>
        <v>0.39876700680272109</v>
      </c>
      <c r="S4" s="157"/>
    </row>
    <row r="5" spans="1:19" x14ac:dyDescent="0.25">
      <c r="A5" s="184" t="s">
        <v>51</v>
      </c>
      <c r="B5" s="209">
        <v>45903</v>
      </c>
      <c r="C5" s="14"/>
      <c r="D5" s="15"/>
      <c r="E5" s="15"/>
      <c r="F5" s="15"/>
      <c r="G5" s="15"/>
      <c r="H5" s="15"/>
      <c r="I5" s="210"/>
      <c r="J5" s="211"/>
      <c r="K5" s="210"/>
      <c r="L5" s="212"/>
      <c r="M5" s="188" t="str">
        <f>IF(SUM((D5-C5),(F5-E5),(H5-G5))=0,IF(I5=1,'[1]Récap. annuel'!$C$14,"-"),SUM((D5-C5),(F5-E5),(H5-G5)))</f>
        <v>-</v>
      </c>
      <c r="N5" s="213" t="str">
        <f t="shared" si="0"/>
        <v>-</v>
      </c>
      <c r="O5" s="213" t="str">
        <f>IF(I5=1,'[1]Récap. annuel'!$C$14,IF([1]Sept25!H5-[1]Sept25!G5=0,"-",[1]Sept25!H5-[1]Sept25!G5))</f>
        <v>-</v>
      </c>
      <c r="P5" s="213" t="str">
        <f>IF(K5=1,'[1]Récap. annuel'!$C$14,IF([1]Sept25!L5=1,'[1]Récap. annuel'!$C$14/2,"-"))</f>
        <v>-</v>
      </c>
      <c r="Q5" s="190">
        <f>IF(OR(A5="sam.",A5="dim.",A5=""),"-",'Récap. annuel'!$C$14)</f>
        <v>0.34583333333333338</v>
      </c>
      <c r="R5" s="190">
        <f>IF(OR(A5="sam.",A5="dim."),"-",'Récap. annuel'!$C$16)</f>
        <v>0.39876700680272109</v>
      </c>
      <c r="S5" s="157"/>
    </row>
    <row r="6" spans="1:19" x14ac:dyDescent="0.25">
      <c r="A6" s="192" t="s">
        <v>52</v>
      </c>
      <c r="B6" s="214">
        <v>45904</v>
      </c>
      <c r="C6" s="12"/>
      <c r="D6" s="13"/>
      <c r="E6" s="13"/>
      <c r="F6" s="13"/>
      <c r="G6" s="13"/>
      <c r="H6" s="13"/>
      <c r="I6" s="215"/>
      <c r="J6" s="216"/>
      <c r="K6" s="215"/>
      <c r="L6" s="217"/>
      <c r="M6" s="190" t="str">
        <f>IF(SUM((D6-C6),(F6-E6),(H6-G6))=0,IF(I6=1,'[1]Récap. annuel'!$C$14,"-"),SUM((D6-C6),(F6-E6),(H6-G6)))</f>
        <v>-</v>
      </c>
      <c r="N6" s="198" t="str">
        <f t="shared" si="0"/>
        <v>-</v>
      </c>
      <c r="O6" s="198" t="str">
        <f>IF(I6=1,'[1]Récap. annuel'!$C$14,IF([1]Sept25!H6-[1]Sept25!G6=0,"-",[1]Sept25!H6-[1]Sept25!G6))</f>
        <v>-</v>
      </c>
      <c r="P6" s="198" t="str">
        <f>IF(K6=1,'[1]Récap. annuel'!$C$14,IF([1]Sept25!L6=1,'[1]Récap. annuel'!$C$14/2,"-"))</f>
        <v>-</v>
      </c>
      <c r="Q6" s="199">
        <f>IF(OR(A6="sam.",A6="dim.",A6=""),"-",'Récap. annuel'!$C$14)</f>
        <v>0.34583333333333338</v>
      </c>
      <c r="R6" s="199">
        <f>IF(OR(A6="sam.",A6="dim."),"-",'Récap. annuel'!$C$16)</f>
        <v>0.39876700680272109</v>
      </c>
      <c r="S6" s="157"/>
    </row>
    <row r="7" spans="1:19" x14ac:dyDescent="0.25">
      <c r="A7" s="184" t="s">
        <v>53</v>
      </c>
      <c r="B7" s="209">
        <v>45905</v>
      </c>
      <c r="C7" s="14"/>
      <c r="D7" s="15"/>
      <c r="E7" s="15"/>
      <c r="F7" s="15"/>
      <c r="G7" s="15"/>
      <c r="H7" s="15"/>
      <c r="I7" s="210"/>
      <c r="J7" s="211"/>
      <c r="K7" s="210"/>
      <c r="L7" s="212"/>
      <c r="M7" s="188" t="str">
        <f>IF(SUM((D7-C7),(F7-E7),(H7-G7))=0,IF(I7=1,'[1]Récap. annuel'!$C$14,"-"),SUM((D7-C7),(F7-E7),(H7-G7)))</f>
        <v>-</v>
      </c>
      <c r="N7" s="213" t="str">
        <f t="shared" si="0"/>
        <v>-</v>
      </c>
      <c r="O7" s="213" t="str">
        <f>IF(I7=1,'[1]Récap. annuel'!$C$14,IF([1]Sept25!H7-[1]Sept25!G7=0,"-",[1]Sept25!H7-[1]Sept25!G7))</f>
        <v>-</v>
      </c>
      <c r="P7" s="213" t="str">
        <f>IF(K7=1,'[1]Récap. annuel'!$C$14,IF([1]Sept25!L7=1,'[1]Récap. annuel'!$C$14/2,"-"))</f>
        <v>-</v>
      </c>
      <c r="Q7" s="190">
        <f>IF(OR(A7="sam.",A7="dim.",A7=""),"-",'Récap. annuel'!$C$14)</f>
        <v>0.34583333333333338</v>
      </c>
      <c r="R7" s="190">
        <f>IF(OR(A7="sam.",A7="dim."),"-",'Récap. annuel'!$C$16)</f>
        <v>0.39876700680272109</v>
      </c>
      <c r="S7" s="157"/>
    </row>
    <row r="8" spans="1:19" x14ac:dyDescent="0.25">
      <c r="A8" s="201" t="s">
        <v>47</v>
      </c>
      <c r="B8" s="239">
        <v>45906</v>
      </c>
      <c r="C8" s="18"/>
      <c r="D8" s="19"/>
      <c r="E8" s="19"/>
      <c r="F8" s="19"/>
      <c r="G8" s="19"/>
      <c r="H8" s="19"/>
      <c r="I8" s="202"/>
      <c r="J8" s="219"/>
      <c r="K8" s="202"/>
      <c r="L8" s="203"/>
      <c r="M8" s="204" t="str">
        <f>IF(SUM((D8-C8),(F8-E8),(H8-G8))=0,IF(I8=1,'[1]Récap. annuel'!$C$14,"-"),SUM((D8-C8),(F8-E8),(H8-G8)))</f>
        <v>-</v>
      </c>
      <c r="N8" s="204" t="str">
        <f t="shared" si="0"/>
        <v>-</v>
      </c>
      <c r="O8" s="204" t="str">
        <f>IF(I8=1,'[1]Récap. annuel'!$C$14,IF([1]Sept25!H8-[1]Sept25!G8=0,"-",[1]Sept25!H8-[1]Sept25!G8))</f>
        <v>-</v>
      </c>
      <c r="P8" s="204" t="str">
        <f>IF(K8=1,'[1]Récap. annuel'!$C$14,IF([1]Sept25!L8=1,'[1]Récap. annuel'!$C$14/2,"-"))</f>
        <v>-</v>
      </c>
      <c r="Q8" s="204" t="str">
        <f>IF(OR(A8="sam.",A8="dim.",A8=""),"-",'Récap. annuel'!$C$14)</f>
        <v>-</v>
      </c>
      <c r="R8" s="204" t="str">
        <f>IF(OR(A8="sam.",A8="dim."),"-",'Récap. annuel'!$C$16)</f>
        <v>-</v>
      </c>
      <c r="S8" s="157"/>
    </row>
    <row r="9" spans="1:19" x14ac:dyDescent="0.25">
      <c r="A9" s="201" t="s">
        <v>48</v>
      </c>
      <c r="B9" s="239">
        <v>45907</v>
      </c>
      <c r="C9" s="18"/>
      <c r="D9" s="19"/>
      <c r="E9" s="19"/>
      <c r="F9" s="19"/>
      <c r="G9" s="19"/>
      <c r="H9" s="19"/>
      <c r="I9" s="202"/>
      <c r="J9" s="219"/>
      <c r="K9" s="202"/>
      <c r="L9" s="203"/>
      <c r="M9" s="204" t="str">
        <f>IF(SUM((D9-C9),(F9-E9),(H9-G9))=0,IF(I9=1,'[1]Récap. annuel'!$C$14,"-"),SUM((D9-C9),(F9-E9),(H9-G9)))</f>
        <v>-</v>
      </c>
      <c r="N9" s="204" t="str">
        <f t="shared" si="0"/>
        <v>-</v>
      </c>
      <c r="O9" s="204" t="str">
        <f>IF(I9=1,'[1]Récap. annuel'!$C$14,IF([1]Sept25!H9-[1]Sept25!G9=0,"-",[1]Sept25!H9-[1]Sept25!G9))</f>
        <v>-</v>
      </c>
      <c r="P9" s="204" t="str">
        <f>IF(K9=1,'[1]Récap. annuel'!$C$14,IF([1]Sept25!L9=1,'[1]Récap. annuel'!$C$14/2,"-"))</f>
        <v>-</v>
      </c>
      <c r="Q9" s="204" t="str">
        <f>IF(OR(A9="sam.",A9="dim.",A9=""),"-",'Récap. annuel'!$C$14)</f>
        <v>-</v>
      </c>
      <c r="R9" s="204" t="str">
        <f>IF(OR(A9="sam.",A9="dim."),"-",'Récap. annuel'!$C$16)</f>
        <v>-</v>
      </c>
      <c r="S9" s="157"/>
    </row>
    <row r="10" spans="1:19" x14ac:dyDescent="0.25">
      <c r="A10" s="184" t="s">
        <v>49</v>
      </c>
      <c r="B10" s="209">
        <v>45908</v>
      </c>
      <c r="C10" s="14"/>
      <c r="D10" s="15"/>
      <c r="E10" s="15"/>
      <c r="F10" s="15"/>
      <c r="G10" s="15"/>
      <c r="H10" s="15"/>
      <c r="I10" s="210"/>
      <c r="J10" s="211"/>
      <c r="K10" s="210"/>
      <c r="L10" s="212"/>
      <c r="M10" s="188" t="str">
        <f>IF(SUM((D10-C10),(F10-E10),(H10-G10))=0,IF(I10=1,'[1]Récap. annuel'!$C$14,"-"),SUM((D10-C10),(F10-E10),(H10-G10)))</f>
        <v>-</v>
      </c>
      <c r="N10" s="213" t="str">
        <f t="shared" si="0"/>
        <v>-</v>
      </c>
      <c r="O10" s="213" t="str">
        <f>IF(I10=1,'[1]Récap. annuel'!$C$14,IF([1]Sept25!H10-[1]Sept25!G10=0,"-",[1]Sept25!H10-[1]Sept25!G10))</f>
        <v>-</v>
      </c>
      <c r="P10" s="213" t="str">
        <f>IF(K10=1,'[1]Récap. annuel'!$C$14,IF([1]Sept25!L10=1,'[1]Récap. annuel'!$C$14/2,"-"))</f>
        <v>-</v>
      </c>
      <c r="Q10" s="190">
        <f>IF(OR(A10="sam.",A10="dim.",A10=""),"-",'Récap. annuel'!$C$14)</f>
        <v>0.34583333333333338</v>
      </c>
      <c r="R10" s="190">
        <f>IF(OR(A10="sam.",A10="dim."),"-",'Récap. annuel'!$C$16)</f>
        <v>0.39876700680272109</v>
      </c>
      <c r="S10" s="157"/>
    </row>
    <row r="11" spans="1:19" x14ac:dyDescent="0.25">
      <c r="A11" s="192" t="s">
        <v>50</v>
      </c>
      <c r="B11" s="214">
        <v>45909</v>
      </c>
      <c r="C11" s="12"/>
      <c r="D11" s="13"/>
      <c r="E11" s="13"/>
      <c r="F11" s="13"/>
      <c r="G11" s="13"/>
      <c r="H11" s="13"/>
      <c r="I11" s="215"/>
      <c r="J11" s="216"/>
      <c r="K11" s="215"/>
      <c r="L11" s="217"/>
      <c r="M11" s="190" t="str">
        <f>IF(SUM((D11-C11),(F11-E11),(H11-G11))=0,IF(I11=1,'[1]Récap. annuel'!$C$14,"-"),SUM((D11-C11),(F11-E11),(H11-G11)))</f>
        <v>-</v>
      </c>
      <c r="N11" s="198" t="str">
        <f t="shared" si="0"/>
        <v>-</v>
      </c>
      <c r="O11" s="198" t="str">
        <f>IF(I11=1,'[1]Récap. annuel'!$C$14,IF([1]Sept25!H11-[1]Sept25!G11=0,"-",[1]Sept25!H11-[1]Sept25!G11))</f>
        <v>-</v>
      </c>
      <c r="P11" s="198" t="str">
        <f>IF(K11=1,'[1]Récap. annuel'!$C$14,IF([1]Sept25!L11=1,'[1]Récap. annuel'!$C$14/2,"-"))</f>
        <v>-</v>
      </c>
      <c r="Q11" s="199">
        <f>IF(OR(A11="sam.",A11="dim.",A11=""),"-",'Récap. annuel'!$C$14)</f>
        <v>0.34583333333333338</v>
      </c>
      <c r="R11" s="199">
        <f>IF(OR(A11="sam.",A11="dim."),"-",'Récap. annuel'!$C$16)</f>
        <v>0.39876700680272109</v>
      </c>
      <c r="S11" s="157"/>
    </row>
    <row r="12" spans="1:19" x14ac:dyDescent="0.25">
      <c r="A12" s="184" t="s">
        <v>51</v>
      </c>
      <c r="B12" s="209">
        <v>45910</v>
      </c>
      <c r="C12" s="14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213" t="str">
        <f t="shared" si="0"/>
        <v>-</v>
      </c>
      <c r="O12" s="213" t="str">
        <f>IF(I12=1,'[1]Récap. annuel'!$C$14,IF([1]Sept25!H12-[1]Sept25!G12=0,"-",[1]Sept25!H12-[1]Sept25!G12))</f>
        <v>-</v>
      </c>
      <c r="P12" s="213" t="str">
        <f>IF(K12=1,'[1]Récap. annuel'!$C$14,IF([1]Sept25!L12=1,'[1]Récap. annuel'!$C$14/2,"-"))</f>
        <v>-</v>
      </c>
      <c r="Q12" s="190">
        <f>IF(OR(A12="sam.",A12="dim.",A12=""),"-",'Récap. annuel'!$C$14)</f>
        <v>0.34583333333333338</v>
      </c>
      <c r="R12" s="190">
        <f>IF(OR(A12="sam.",A12="dim."),"-",'Récap. annuel'!$C$16)</f>
        <v>0.39876700680272109</v>
      </c>
      <c r="S12" s="157"/>
    </row>
    <row r="13" spans="1:19" x14ac:dyDescent="0.25">
      <c r="A13" s="192" t="s">
        <v>52</v>
      </c>
      <c r="B13" s="214">
        <v>45911</v>
      </c>
      <c r="C13" s="12"/>
      <c r="D13" s="13"/>
      <c r="E13" s="13"/>
      <c r="F13" s="13"/>
      <c r="G13" s="13"/>
      <c r="H13" s="13"/>
      <c r="I13" s="215"/>
      <c r="J13" s="216"/>
      <c r="K13" s="215"/>
      <c r="L13" s="217"/>
      <c r="M13" s="190" t="str">
        <f>IF(SUM((D13-C13),(F13-E13),(H13-G13))=0,IF(I13=1,'[1]Récap. annuel'!$C$14,"-"),SUM((D13-C13),(F13-E13),(H13-G13)))</f>
        <v>-</v>
      </c>
      <c r="N13" s="198" t="str">
        <f t="shared" si="0"/>
        <v>-</v>
      </c>
      <c r="O13" s="198" t="str">
        <f>IF(I13=1,'[1]Récap. annuel'!$C$14,IF([1]Sept25!H13-[1]Sept25!G13=0,"-",[1]Sept25!H13-[1]Sept25!G13))</f>
        <v>-</v>
      </c>
      <c r="P13" s="198" t="str">
        <f>IF(K13=1,'[1]Récap. annuel'!$C$14,IF([1]Sept25!L13=1,'[1]Récap. annuel'!$C$14/2,"-"))</f>
        <v>-</v>
      </c>
      <c r="Q13" s="199">
        <f>IF(OR(A13="sam.",A13="dim.",A13=""),"-",'Récap. annuel'!$C$14)</f>
        <v>0.34583333333333338</v>
      </c>
      <c r="R13" s="199">
        <f>IF(OR(A13="sam.",A13="dim."),"-",'Récap. annuel'!$C$16)</f>
        <v>0.39876700680272109</v>
      </c>
      <c r="S13" s="157"/>
    </row>
    <row r="14" spans="1:19" x14ac:dyDescent="0.25">
      <c r="A14" s="184" t="s">
        <v>53</v>
      </c>
      <c r="B14" s="209">
        <v>45912</v>
      </c>
      <c r="C14" s="14"/>
      <c r="D14" s="15"/>
      <c r="E14" s="15"/>
      <c r="F14" s="15"/>
      <c r="G14" s="15"/>
      <c r="H14" s="15"/>
      <c r="I14" s="210"/>
      <c r="J14" s="211"/>
      <c r="K14" s="210"/>
      <c r="L14" s="212"/>
      <c r="M14" s="188" t="str">
        <f>IF(SUM((D14-C14),(F14-E14),(H14-G14))=0,IF(I14=1,'[1]Récap. annuel'!$C$14,"-"),SUM((D14-C14),(F14-E14),(H14-G14)))</f>
        <v>-</v>
      </c>
      <c r="N14" s="213" t="str">
        <f t="shared" si="0"/>
        <v>-</v>
      </c>
      <c r="O14" s="213" t="str">
        <f>IF(I14=1,'[1]Récap. annuel'!$C$14,IF([1]Sept25!H14-[1]Sept25!G14=0,"-",[1]Sept25!H14-[1]Sept25!G14))</f>
        <v>-</v>
      </c>
      <c r="P14" s="213" t="str">
        <f>IF(K14=1,'[1]Récap. annuel'!$C$14,IF([1]Sept25!L14=1,'[1]Récap. annuel'!$C$14/2,"-"))</f>
        <v>-</v>
      </c>
      <c r="Q14" s="190">
        <f>IF(OR(A14="sam.",A14="dim.",A14=""),"-",'Récap. annuel'!$C$14)</f>
        <v>0.34583333333333338</v>
      </c>
      <c r="R14" s="190">
        <f>IF(OR(A14="sam.",A14="dim."),"-",'Récap. annuel'!$C$16)</f>
        <v>0.39876700680272109</v>
      </c>
      <c r="S14" s="157"/>
    </row>
    <row r="15" spans="1:19" x14ac:dyDescent="0.25">
      <c r="A15" s="201" t="s">
        <v>47</v>
      </c>
      <c r="B15" s="239">
        <v>45913</v>
      </c>
      <c r="C15" s="18"/>
      <c r="D15" s="19"/>
      <c r="E15" s="19"/>
      <c r="F15" s="19"/>
      <c r="G15" s="19"/>
      <c r="H15" s="19"/>
      <c r="I15" s="202"/>
      <c r="J15" s="219"/>
      <c r="K15" s="202"/>
      <c r="L15" s="203"/>
      <c r="M15" s="204" t="str">
        <f>IF(SUM((D15-C15),(F15-E15),(H15-G15))=0,IF(I15=1,'[1]Récap. annuel'!$C$14,"-"),SUM((D15-C15),(F15-E15),(H15-G15)))</f>
        <v>-</v>
      </c>
      <c r="N15" s="204" t="str">
        <f t="shared" si="0"/>
        <v>-</v>
      </c>
      <c r="O15" s="204" t="str">
        <f>IF(I15=1,'[1]Récap. annuel'!$C$14,IF([1]Sept25!H15-[1]Sept25!G15=0,"-",[1]Sept25!H15-[1]Sept25!G15))</f>
        <v>-</v>
      </c>
      <c r="P15" s="204" t="str">
        <f>IF(K15=1,'[1]Récap. annuel'!$C$14,IF([1]Sept25!L15=1,'[1]Récap. annuel'!$C$14/2,"-"))</f>
        <v>-</v>
      </c>
      <c r="Q15" s="204" t="str">
        <f>IF(OR(A15="sam.",A15="dim.",A15=""),"-",'Récap. annuel'!$C$14)</f>
        <v>-</v>
      </c>
      <c r="R15" s="204" t="str">
        <f>IF(OR(A15="sam.",A15="dim."),"-",'Récap. annuel'!$C$16)</f>
        <v>-</v>
      </c>
      <c r="S15" s="157"/>
    </row>
    <row r="16" spans="1:19" x14ac:dyDescent="0.25">
      <c r="A16" s="201" t="s">
        <v>48</v>
      </c>
      <c r="B16" s="239">
        <v>45914</v>
      </c>
      <c r="C16" s="18"/>
      <c r="D16" s="19"/>
      <c r="E16" s="19"/>
      <c r="F16" s="19"/>
      <c r="G16" s="19"/>
      <c r="H16" s="19"/>
      <c r="I16" s="202"/>
      <c r="J16" s="219"/>
      <c r="K16" s="202"/>
      <c r="L16" s="203"/>
      <c r="M16" s="204" t="str">
        <f>IF(SUM((D16-C16),(F16-E16),(H16-G16))=0,IF(I16=1,'[1]Récap. annuel'!$C$14,"-"),SUM((D16-C16),(F16-E16),(H16-G16)))</f>
        <v>-</v>
      </c>
      <c r="N16" s="208" t="str">
        <f t="shared" si="0"/>
        <v>-</v>
      </c>
      <c r="O16" s="208" t="str">
        <f>IF(I16=1,'[1]Récap. annuel'!$C$14,IF([1]Sept25!H16-[1]Sept25!G16=0,"-",[1]Sept25!H16-[1]Sept25!G16))</f>
        <v>-</v>
      </c>
      <c r="P16" s="208" t="str">
        <f>IF(K16=1,'[1]Récap. annuel'!$C$14,IF([1]Sept25!L16=1,'[1]Récap. annuel'!$C$14/2,"-"))</f>
        <v>-</v>
      </c>
      <c r="Q16" s="204" t="str">
        <f>IF(OR(A16="sam.",A16="dim.",A16=""),"-",'Récap. annuel'!$C$14)</f>
        <v>-</v>
      </c>
      <c r="R16" s="204" t="str">
        <f>IF(OR(A16="sam.",A16="dim."),"-",'Récap. annuel'!$C$16)</f>
        <v>-</v>
      </c>
      <c r="S16" s="157"/>
    </row>
    <row r="17" spans="1:19" x14ac:dyDescent="0.25">
      <c r="A17" s="184" t="s">
        <v>49</v>
      </c>
      <c r="B17" s="209">
        <v>45915</v>
      </c>
      <c r="C17" s="14"/>
      <c r="D17" s="15"/>
      <c r="E17" s="15"/>
      <c r="F17" s="15"/>
      <c r="G17" s="15"/>
      <c r="H17" s="15"/>
      <c r="I17" s="210"/>
      <c r="J17" s="211"/>
      <c r="K17" s="210"/>
      <c r="L17" s="212"/>
      <c r="M17" s="188" t="str">
        <f>IF(SUM((D17-C17),(F17-E17),(H17-G17))=0,IF(I17=1,'[1]Récap. annuel'!$C$14,"-"),SUM((D17-C17),(F17-E17),(H17-G17)))</f>
        <v>-</v>
      </c>
      <c r="N17" s="213" t="str">
        <f t="shared" si="0"/>
        <v>-</v>
      </c>
      <c r="O17" s="213" t="str">
        <f>IF(I17=1,'[1]Récap. annuel'!$C$14,IF([1]Sept25!H17-[1]Sept25!G17=0,"-",[1]Sept25!H17-[1]Sept25!G17))</f>
        <v>-</v>
      </c>
      <c r="P17" s="213" t="str">
        <f>IF(K17=1,'[1]Récap. annuel'!$C$14,IF([1]Sept25!L17=1,'[1]Récap. annuel'!$C$14/2,"-"))</f>
        <v>-</v>
      </c>
      <c r="Q17" s="190">
        <f>IF(OR(A17="sam.",A17="dim.",A17=""),"-",'Récap. annuel'!$C$14)</f>
        <v>0.34583333333333338</v>
      </c>
      <c r="R17" s="190">
        <f>IF(OR(A17="sam.",A17="dim."),"-",'Récap. annuel'!$C$16)</f>
        <v>0.39876700680272109</v>
      </c>
      <c r="S17" s="157"/>
    </row>
    <row r="18" spans="1:19" x14ac:dyDescent="0.25">
      <c r="A18" s="192" t="s">
        <v>50</v>
      </c>
      <c r="B18" s="214">
        <v>45916</v>
      </c>
      <c r="C18" s="12"/>
      <c r="D18" s="13"/>
      <c r="E18" s="13"/>
      <c r="F18" s="13"/>
      <c r="G18" s="13"/>
      <c r="H18" s="13"/>
      <c r="I18" s="215"/>
      <c r="J18" s="216"/>
      <c r="K18" s="215"/>
      <c r="L18" s="217"/>
      <c r="M18" s="190" t="str">
        <f>IF(SUM((D18-C18),(F18-E18),(H18-G18))=0,IF(I18=1,'[1]Récap. annuel'!$C$14,"-"),SUM((D18-C18),(F18-E18),(H18-G18)))</f>
        <v>-</v>
      </c>
      <c r="N18" s="198" t="str">
        <f t="shared" si="0"/>
        <v>-</v>
      </c>
      <c r="O18" s="198" t="str">
        <f>IF(I18=1,'[1]Récap. annuel'!$C$14,IF([1]Sept25!H18-[1]Sept25!G18=0,"-",[1]Sept25!H18-[1]Sept25!G18))</f>
        <v>-</v>
      </c>
      <c r="P18" s="198" t="str">
        <f>IF(K18=1,'[1]Récap. annuel'!$C$14,IF([1]Sept25!L18=1,'[1]Récap. annuel'!$C$14/2,"-"))</f>
        <v>-</v>
      </c>
      <c r="Q18" s="199">
        <f>IF(OR(A18="sam.",A18="dim.",A18=""),"-",'Récap. annuel'!$C$14)</f>
        <v>0.34583333333333338</v>
      </c>
      <c r="R18" s="199">
        <f>IF(OR(A18="sam.",A18="dim."),"-",'Récap. annuel'!$C$16)</f>
        <v>0.39876700680272109</v>
      </c>
      <c r="S18" s="157"/>
    </row>
    <row r="19" spans="1:19" x14ac:dyDescent="0.25">
      <c r="A19" s="184" t="s">
        <v>51</v>
      </c>
      <c r="B19" s="209">
        <v>45917</v>
      </c>
      <c r="C19" s="14"/>
      <c r="D19" s="15"/>
      <c r="E19" s="15"/>
      <c r="F19" s="15"/>
      <c r="G19" s="15"/>
      <c r="H19" s="15"/>
      <c r="I19" s="210"/>
      <c r="J19" s="211"/>
      <c r="K19" s="210"/>
      <c r="L19" s="212"/>
      <c r="M19" s="188" t="str">
        <f>IF(SUM((D19-C19),(F19-E19),(H19-G19))=0,IF(I19=1,'[1]Récap. annuel'!$C$14,"-"),SUM((D19-C19),(F19-E19),(H19-G19)))</f>
        <v>-</v>
      </c>
      <c r="N19" s="213" t="str">
        <f t="shared" si="0"/>
        <v>-</v>
      </c>
      <c r="O19" s="213" t="str">
        <f>IF(I19=1,'[1]Récap. annuel'!$C$14,IF([1]Sept25!H19-[1]Sept25!G19=0,"-",[1]Sept25!H19-[1]Sept25!G19))</f>
        <v>-</v>
      </c>
      <c r="P19" s="213" t="str">
        <f>IF(K19=1,'[1]Récap. annuel'!$C$14,IF([1]Sept25!L19=1,'[1]Récap. annuel'!$C$14/2,"-"))</f>
        <v>-</v>
      </c>
      <c r="Q19" s="190">
        <f>IF(OR(A19="sam.",A19="dim.",A19=""),"-",'Récap. annuel'!$C$14)</f>
        <v>0.34583333333333338</v>
      </c>
      <c r="R19" s="190">
        <f>IF(OR(A19="sam.",A19="dim."),"-",'Récap. annuel'!$C$16)</f>
        <v>0.39876700680272109</v>
      </c>
      <c r="S19" s="157"/>
    </row>
    <row r="20" spans="1:19" x14ac:dyDescent="0.25">
      <c r="A20" s="192" t="s">
        <v>52</v>
      </c>
      <c r="B20" s="214">
        <v>45918</v>
      </c>
      <c r="C20" s="12"/>
      <c r="D20" s="13"/>
      <c r="E20" s="13"/>
      <c r="F20" s="13"/>
      <c r="G20" s="13"/>
      <c r="H20" s="13"/>
      <c r="I20" s="215"/>
      <c r="J20" s="216"/>
      <c r="K20" s="215"/>
      <c r="L20" s="217"/>
      <c r="M20" s="190" t="str">
        <f>IF(SUM((D20-C20),(F20-E20),(H20-G20))=0,IF(I20=1,'[1]Récap. annuel'!$C$14,"-"),SUM((D20-C20),(F20-E20),(H20-G20)))</f>
        <v>-</v>
      </c>
      <c r="N20" s="198" t="str">
        <f t="shared" si="0"/>
        <v>-</v>
      </c>
      <c r="O20" s="198" t="str">
        <f>IF(I20=1,'[1]Récap. annuel'!$C$14,IF([1]Sept25!H20-[1]Sept25!G20=0,"-",[1]Sept25!H20-[1]Sept25!G20))</f>
        <v>-</v>
      </c>
      <c r="P20" s="198" t="str">
        <f>IF(K20=1,'[1]Récap. annuel'!$C$14,IF([1]Sept25!L20=1,'[1]Récap. annuel'!$C$14/2,"-"))</f>
        <v>-</v>
      </c>
      <c r="Q20" s="199">
        <f>IF(OR(A20="sam.",A20="dim.",A20=""),"-",'Récap. annuel'!$C$14)</f>
        <v>0.34583333333333338</v>
      </c>
      <c r="R20" s="199">
        <f>IF(OR(A20="sam.",A20="dim."),"-",'Récap. annuel'!$C$16)</f>
        <v>0.39876700680272109</v>
      </c>
      <c r="S20" s="157"/>
    </row>
    <row r="21" spans="1:19" x14ac:dyDescent="0.25">
      <c r="A21" s="184" t="s">
        <v>53</v>
      </c>
      <c r="B21" s="209">
        <v>45919</v>
      </c>
      <c r="C21" s="14"/>
      <c r="D21" s="15"/>
      <c r="E21" s="15"/>
      <c r="F21" s="15"/>
      <c r="G21" s="15"/>
      <c r="H21" s="15"/>
      <c r="I21" s="210"/>
      <c r="J21" s="211"/>
      <c r="K21" s="210"/>
      <c r="L21" s="212"/>
      <c r="M21" s="188" t="str">
        <f>IF(SUM((D21-C21),(F21-E21),(H21-G21))=0,IF(I21=1,'[1]Récap. annuel'!$C$14,"-"),SUM((D21-C21),(F21-E21),(H21-G21)))</f>
        <v>-</v>
      </c>
      <c r="N21" s="213" t="str">
        <f t="shared" si="0"/>
        <v>-</v>
      </c>
      <c r="O21" s="213" t="str">
        <f>IF(I21=1,'[1]Récap. annuel'!$C$14,IF([1]Sept25!H21-[1]Sept25!G21=0,"-",[1]Sept25!H21-[1]Sept25!G21))</f>
        <v>-</v>
      </c>
      <c r="P21" s="213" t="str">
        <f>IF(K21=1,'[1]Récap. annuel'!$C$14,IF([1]Sept25!L21=1,'[1]Récap. annuel'!$C$14/2,"-"))</f>
        <v>-</v>
      </c>
      <c r="Q21" s="190">
        <f>IF(OR(A21="sam.",A21="dim.",A21=""),"-",'Récap. annuel'!$C$14)</f>
        <v>0.34583333333333338</v>
      </c>
      <c r="R21" s="190">
        <f>IF(OR(A21="sam.",A21="dim."),"-",'Récap. annuel'!$C$16)</f>
        <v>0.39876700680272109</v>
      </c>
      <c r="S21" s="157"/>
    </row>
    <row r="22" spans="1:19" x14ac:dyDescent="0.25">
      <c r="A22" s="201" t="s">
        <v>47</v>
      </c>
      <c r="B22" s="239">
        <v>45920</v>
      </c>
      <c r="C22" s="18"/>
      <c r="D22" s="19"/>
      <c r="E22" s="19"/>
      <c r="F22" s="19"/>
      <c r="G22" s="19"/>
      <c r="H22" s="19"/>
      <c r="I22" s="202"/>
      <c r="J22" s="219"/>
      <c r="K22" s="202"/>
      <c r="L22" s="203"/>
      <c r="M22" s="204" t="str">
        <f>IF(SUM((D22-C22),(F22-E22),(H22-G22))=0,IF(I22=1,'[1]Récap. annuel'!$C$14,"-"),SUM((D22-C22),(F22-E22),(H22-G22)))</f>
        <v>-</v>
      </c>
      <c r="N22" s="204" t="str">
        <f t="shared" si="0"/>
        <v>-</v>
      </c>
      <c r="O22" s="204" t="str">
        <f>IF(I22=1,'[1]Récap. annuel'!$C$14,IF([1]Sept25!H22-[1]Sept25!G22=0,"-",[1]Sept25!H22-[1]Sept25!G22))</f>
        <v>-</v>
      </c>
      <c r="P22" s="204" t="str">
        <f>IF(K22=1,'[1]Récap. annuel'!$C$14,IF([1]Sept25!L22=1,'[1]Récap. annuel'!$C$14/2,"-"))</f>
        <v>-</v>
      </c>
      <c r="Q22" s="204" t="str">
        <f>IF(OR(A22="sam.",A22="dim.",A22=""),"-",'Récap. annuel'!$C$14)</f>
        <v>-</v>
      </c>
      <c r="R22" s="204" t="str">
        <f>IF(OR(A22="sam.",A22="dim."),"-",'Récap. annuel'!$C$16)</f>
        <v>-</v>
      </c>
      <c r="S22" s="157"/>
    </row>
    <row r="23" spans="1:19" x14ac:dyDescent="0.25">
      <c r="A23" s="201" t="s">
        <v>48</v>
      </c>
      <c r="B23" s="239">
        <v>45921</v>
      </c>
      <c r="C23" s="18"/>
      <c r="D23" s="19"/>
      <c r="E23" s="19"/>
      <c r="F23" s="19"/>
      <c r="G23" s="19"/>
      <c r="H23" s="19"/>
      <c r="I23" s="202"/>
      <c r="J23" s="219"/>
      <c r="K23" s="202"/>
      <c r="L23" s="203"/>
      <c r="M23" s="204" t="str">
        <f>IF(SUM((D23-C23),(F23-E23),(H23-G23))=0,IF(I23=1,'[1]Récap. annuel'!$C$14,"-"),SUM((D23-C23),(F23-E23),(H23-G23)))</f>
        <v>-</v>
      </c>
      <c r="N23" s="204" t="str">
        <f t="shared" si="0"/>
        <v>-</v>
      </c>
      <c r="O23" s="204" t="str">
        <f>IF(I23=1,'[1]Récap. annuel'!$C$14,IF([1]Sept25!H23-[1]Sept25!G23=0,"-",[1]Sept25!H23-[1]Sept25!G23))</f>
        <v>-</v>
      </c>
      <c r="P23" s="204" t="str">
        <f>IF(K23=1,'[1]Récap. annuel'!$C$14,IF([1]Sept25!L23=1,'[1]Récap. annuel'!$C$14/2,"-"))</f>
        <v>-</v>
      </c>
      <c r="Q23" s="204" t="str">
        <f>IF(OR(A23="sam.",A23="dim.",A23=""),"-",'Récap. annuel'!$C$14)</f>
        <v>-</v>
      </c>
      <c r="R23" s="204" t="str">
        <f>IF(OR(A23="sam.",A23="dim."),"-",'Récap. annuel'!$C$16)</f>
        <v>-</v>
      </c>
      <c r="S23" s="157"/>
    </row>
    <row r="24" spans="1:19" x14ac:dyDescent="0.25">
      <c r="A24" s="176" t="s">
        <v>49</v>
      </c>
      <c r="B24" s="307">
        <v>45922</v>
      </c>
      <c r="C24" s="178"/>
      <c r="D24" s="179"/>
      <c r="E24" s="179"/>
      <c r="F24" s="179"/>
      <c r="G24" s="179"/>
      <c r="H24" s="179"/>
      <c r="I24" s="180"/>
      <c r="J24" s="181"/>
      <c r="K24" s="180"/>
      <c r="L24" s="182"/>
      <c r="M24" s="173" t="str">
        <f>IF(SUM((D24-C24),(F24-E24),(H24-G24))=0,IF(I24=1,'[1]Récap. annuel'!$C$14,"-"),SUM((D24-C24),(F24-E24),(H24-G24)))</f>
        <v>-</v>
      </c>
      <c r="N24" s="173" t="str">
        <f t="shared" si="0"/>
        <v>-</v>
      </c>
      <c r="O24" s="173" t="str">
        <f>IF(I24=1,'[1]Récap. annuel'!$C$14,IF([1]Sept25!H24-[1]Sept25!G24=0,"-",[1]Sept25!H24-[1]Sept25!G24))</f>
        <v>-</v>
      </c>
      <c r="P24" s="173" t="str">
        <f>IF(K24=1,'[1]Récap. annuel'!$C$14,IF([1]Sept25!L24=1,'[1]Récap. annuel'!$C$14/2,"-"))</f>
        <v>-</v>
      </c>
      <c r="Q24" s="173" t="s">
        <v>40</v>
      </c>
      <c r="R24" s="173" t="s">
        <v>40</v>
      </c>
      <c r="S24" s="157"/>
    </row>
    <row r="25" spans="1:19" x14ac:dyDescent="0.25">
      <c r="A25" s="192" t="s">
        <v>50</v>
      </c>
      <c r="B25" s="214">
        <v>45923</v>
      </c>
      <c r="C25" s="12"/>
      <c r="D25" s="13"/>
      <c r="E25" s="13"/>
      <c r="F25" s="13"/>
      <c r="G25" s="13"/>
      <c r="H25" s="13"/>
      <c r="I25" s="215"/>
      <c r="J25" s="216"/>
      <c r="K25" s="215"/>
      <c r="L25" s="217"/>
      <c r="M25" s="190" t="str">
        <f>IF(SUM((D25-C25),(F25-E25),(H25-G25))=0,IF(I25=1,'[1]Récap. annuel'!$C$14,"-"),SUM((D25-C25),(F25-E25),(H25-G25)))</f>
        <v>-</v>
      </c>
      <c r="N25" s="198" t="str">
        <f t="shared" si="0"/>
        <v>-</v>
      </c>
      <c r="O25" s="198" t="str">
        <f>IF(I25=1,'[1]Récap. annuel'!$C$14,IF([1]Sept25!H25-[1]Sept25!G25=0,"-",[1]Sept25!H25-[1]Sept25!G25))</f>
        <v>-</v>
      </c>
      <c r="P25" s="198" t="str">
        <f>IF(K25=1,'[1]Récap. annuel'!$C$14,IF([1]Sept25!L25=1,'[1]Récap. annuel'!$C$14/2,"-"))</f>
        <v>-</v>
      </c>
      <c r="Q25" s="199">
        <f>IF(OR(A25="sam.",A25="dim.",A25=""),"-",'Récap. annuel'!$C$14)</f>
        <v>0.34583333333333338</v>
      </c>
      <c r="R25" s="199">
        <f>IF(OR(A25="sam.",A25="dim."),"-",'Récap. annuel'!$C$16)</f>
        <v>0.39876700680272109</v>
      </c>
      <c r="S25" s="157"/>
    </row>
    <row r="26" spans="1:19" x14ac:dyDescent="0.25">
      <c r="A26" s="184" t="s">
        <v>51</v>
      </c>
      <c r="B26" s="209">
        <v>45924</v>
      </c>
      <c r="C26" s="14"/>
      <c r="D26" s="15"/>
      <c r="E26" s="15"/>
      <c r="F26" s="15"/>
      <c r="G26" s="15"/>
      <c r="H26" s="15"/>
      <c r="I26" s="210"/>
      <c r="J26" s="211"/>
      <c r="K26" s="210"/>
      <c r="L26" s="212"/>
      <c r="M26" s="188" t="str">
        <f>IF(SUM((D26-C26),(F26-E26),(H26-G26))=0,IF(I26=1,'[1]Récap. annuel'!$C$14,"-"),SUM((D26-C26),(F26-E26),(H26-G26)))</f>
        <v>-</v>
      </c>
      <c r="N26" s="213" t="str">
        <f t="shared" si="0"/>
        <v>-</v>
      </c>
      <c r="O26" s="213" t="str">
        <f>IF(I26=1,'[1]Récap. annuel'!$C$14,IF([1]Sept25!H26-[1]Sept25!G26=0,"-",[1]Sept25!H26-[1]Sept25!G26))</f>
        <v>-</v>
      </c>
      <c r="P26" s="213" t="str">
        <f>IF(K26=1,'[1]Récap. annuel'!$C$14,IF([1]Sept25!L26=1,'[1]Récap. annuel'!$C$14/2,"-"))</f>
        <v>-</v>
      </c>
      <c r="Q26" s="190">
        <f>IF(OR(A26="sam.",A26="dim.",A26=""),"-",'Récap. annuel'!$C$14)</f>
        <v>0.34583333333333338</v>
      </c>
      <c r="R26" s="190">
        <f>IF(OR(A26="sam.",A26="dim."),"-",'Récap. annuel'!$C$16)</f>
        <v>0.39876700680272109</v>
      </c>
      <c r="S26" s="157"/>
    </row>
    <row r="27" spans="1:19" x14ac:dyDescent="0.25">
      <c r="A27" s="192" t="s">
        <v>52</v>
      </c>
      <c r="B27" s="214">
        <v>45925</v>
      </c>
      <c r="C27" s="12"/>
      <c r="D27" s="13"/>
      <c r="E27" s="13"/>
      <c r="F27" s="13"/>
      <c r="G27" s="13"/>
      <c r="H27" s="13"/>
      <c r="I27" s="215"/>
      <c r="J27" s="216"/>
      <c r="K27" s="215"/>
      <c r="L27" s="217"/>
      <c r="M27" s="190" t="str">
        <f>IF(SUM((D27-C27),(F27-E27),(H27-G27))=0,IF(I27=1,'[1]Récap. annuel'!$C$14,"-"),SUM((D27-C27),(F27-E27),(H27-G27)))</f>
        <v>-</v>
      </c>
      <c r="N27" s="198" t="str">
        <f t="shared" si="0"/>
        <v>-</v>
      </c>
      <c r="O27" s="198" t="str">
        <f>IF(I27=1,'[1]Récap. annuel'!$C$14,IF([1]Sept25!H27-[1]Sept25!G27=0,"-",[1]Sept25!H27-[1]Sept25!G27))</f>
        <v>-</v>
      </c>
      <c r="P27" s="198" t="str">
        <f>IF(K27=1,'[1]Récap. annuel'!$C$14,IF([1]Sept25!L27=1,'[1]Récap. annuel'!$C$14/2,"-"))</f>
        <v>-</v>
      </c>
      <c r="Q27" s="199">
        <f>IF(OR(A27="sam.",A27="dim.",A27=""),"-",'Récap. annuel'!$C$14)</f>
        <v>0.34583333333333338</v>
      </c>
      <c r="R27" s="199">
        <f>IF(OR(A27="sam.",A27="dim."),"-",'Récap. annuel'!$C$16)</f>
        <v>0.39876700680272109</v>
      </c>
      <c r="S27" s="157"/>
    </row>
    <row r="28" spans="1:19" x14ac:dyDescent="0.25">
      <c r="A28" s="184" t="s">
        <v>53</v>
      </c>
      <c r="B28" s="209">
        <v>45926</v>
      </c>
      <c r="C28" s="14"/>
      <c r="D28" s="15"/>
      <c r="E28" s="15"/>
      <c r="F28" s="15"/>
      <c r="G28" s="15"/>
      <c r="H28" s="15"/>
      <c r="I28" s="210"/>
      <c r="J28" s="211"/>
      <c r="K28" s="210"/>
      <c r="L28" s="212"/>
      <c r="M28" s="188" t="str">
        <f>IF(SUM((D28-C28),(F28-E28),(H28-G28))=0,IF(I28=1,'[1]Récap. annuel'!$C$14,"-"),SUM((D28-C28),(F28-E28),(H28-G28)))</f>
        <v>-</v>
      </c>
      <c r="N28" s="213" t="str">
        <f t="shared" si="0"/>
        <v>-</v>
      </c>
      <c r="O28" s="213" t="str">
        <f>IF(I28=1,'[1]Récap. annuel'!$C$14,IF([1]Sept25!H28-[1]Sept25!G28=0,"-",[1]Sept25!H28-[1]Sept25!G28))</f>
        <v>-</v>
      </c>
      <c r="P28" s="213" t="str">
        <f>IF(K28=1,'[1]Récap. annuel'!$C$14,IF([1]Sept25!L28=1,'[1]Récap. annuel'!$C$14/2,"-"))</f>
        <v>-</v>
      </c>
      <c r="Q28" s="190">
        <f>IF(OR(A28="sam.",A28="dim.",A28=""),"-",'Récap. annuel'!$C$14)</f>
        <v>0.34583333333333338</v>
      </c>
      <c r="R28" s="190">
        <f>IF(OR(A28="sam.",A28="dim."),"-",'Récap. annuel'!$C$16)</f>
        <v>0.39876700680272109</v>
      </c>
      <c r="S28" s="157"/>
    </row>
    <row r="29" spans="1:19" x14ac:dyDescent="0.25">
      <c r="A29" s="201" t="s">
        <v>47</v>
      </c>
      <c r="B29" s="239">
        <v>45927</v>
      </c>
      <c r="C29" s="18"/>
      <c r="D29" s="19"/>
      <c r="E29" s="19"/>
      <c r="F29" s="19"/>
      <c r="G29" s="19"/>
      <c r="H29" s="19"/>
      <c r="I29" s="202"/>
      <c r="J29" s="219"/>
      <c r="K29" s="202"/>
      <c r="L29" s="203"/>
      <c r="M29" s="204" t="str">
        <f>IF(SUM((D29-C29),(F29-E29),(H29-G29))=0,IF(I29=1,'[1]Récap. annuel'!$C$14,"-"),SUM((D29-C29),(F29-E29),(H29-G29)))</f>
        <v>-</v>
      </c>
      <c r="N29" s="204" t="str">
        <f t="shared" si="0"/>
        <v>-</v>
      </c>
      <c r="O29" s="204" t="str">
        <f>IF(I29=1,'[1]Récap. annuel'!$C$14,IF([1]Sept25!H29-[1]Sept25!G29=0,"-",[1]Sept25!H29-[1]Sept25!G29))</f>
        <v>-</v>
      </c>
      <c r="P29" s="204" t="str">
        <f>IF(K29=1,'[1]Récap. annuel'!$C$14,IF([1]Sept25!L29=1,'[1]Récap. annuel'!$C$14/2,"-"))</f>
        <v>-</v>
      </c>
      <c r="Q29" s="204" t="str">
        <f>IF(OR(A29="sam.",A29="dim.",A29=""),"-",'Récap. annuel'!$C$14)</f>
        <v>-</v>
      </c>
      <c r="R29" s="204" t="str">
        <f>IF(OR(A29="sam.",A29="dim."),"-",'Récap. annuel'!$C$16)</f>
        <v>-</v>
      </c>
      <c r="S29" s="157"/>
    </row>
    <row r="30" spans="1:19" x14ac:dyDescent="0.25">
      <c r="A30" s="201" t="s">
        <v>48</v>
      </c>
      <c r="B30" s="239">
        <v>45928</v>
      </c>
      <c r="C30" s="18"/>
      <c r="D30" s="19"/>
      <c r="E30" s="19"/>
      <c r="F30" s="19"/>
      <c r="G30" s="19"/>
      <c r="H30" s="19"/>
      <c r="I30" s="202"/>
      <c r="J30" s="219"/>
      <c r="K30" s="202"/>
      <c r="L30" s="203"/>
      <c r="M30" s="204" t="str">
        <f>IF(SUM((D30-C30),(F30-E30),(H30-G30))=0,IF(I30=1,'[1]Récap. annuel'!$C$14,"-"),SUM((D30-C30),(F30-E30),(H30-G30)))</f>
        <v>-</v>
      </c>
      <c r="N30" s="204" t="str">
        <f t="shared" si="0"/>
        <v>-</v>
      </c>
      <c r="O30" s="204" t="str">
        <f>IF(I30=1,'[1]Récap. annuel'!$C$14,IF([1]Sept25!H30-[1]Sept25!G30=0,"-",[1]Sept25!H30-[1]Sept25!G30))</f>
        <v>-</v>
      </c>
      <c r="P30" s="204" t="str">
        <f>IF(K30=1,'[1]Récap. annuel'!$C$14,IF([1]Sept25!L30=1,'[1]Récap. annuel'!$C$14/2,"-"))</f>
        <v>-</v>
      </c>
      <c r="Q30" s="204" t="str">
        <f>IF(OR(A30="sam.",A30="dim.",A30=""),"-",'Récap. annuel'!$C$14)</f>
        <v>-</v>
      </c>
      <c r="R30" s="204" t="str">
        <f>IF(OR(A30="sam.",A30="dim."),"-",'Récap. annuel'!$C$16)</f>
        <v>-</v>
      </c>
      <c r="S30" s="157"/>
    </row>
    <row r="31" spans="1:19" x14ac:dyDescent="0.25">
      <c r="A31" s="184" t="s">
        <v>49</v>
      </c>
      <c r="B31" s="209">
        <v>45929</v>
      </c>
      <c r="C31" s="14"/>
      <c r="D31" s="15"/>
      <c r="E31" s="15"/>
      <c r="F31" s="15"/>
      <c r="G31" s="15"/>
      <c r="H31" s="15"/>
      <c r="I31" s="210"/>
      <c r="J31" s="211"/>
      <c r="K31" s="210"/>
      <c r="L31" s="212"/>
      <c r="M31" s="188" t="str">
        <f>IF(SUM((D31-C31),(F31-E31),(H31-G31))=0,IF(I31=1,'[1]Récap. annuel'!$C$14,"-"),SUM((D31-C31),(F31-E31),(H31-G31)))</f>
        <v>-</v>
      </c>
      <c r="N31" s="213" t="str">
        <f t="shared" si="0"/>
        <v>-</v>
      </c>
      <c r="O31" s="213" t="str">
        <f>IF(I31=1,'[1]Récap. annuel'!$C$14,IF([1]Sept25!H31-[1]Sept25!G31=0,"-",[1]Sept25!H31-[1]Sept25!G31))</f>
        <v>-</v>
      </c>
      <c r="P31" s="213" t="str">
        <f>IF(K31=1,'[1]Récap. annuel'!$C$14,IF([1]Sept25!L31=1,'[1]Récap. annuel'!$C$14/2,"-"))</f>
        <v>-</v>
      </c>
      <c r="Q31" s="190">
        <f>IF(OR(A31="sam.",A31="dim.",A31=""),"-",'Récap. annuel'!$C$14)</f>
        <v>0.34583333333333338</v>
      </c>
      <c r="R31" s="190">
        <f>IF(OR(A31="sam.",A31="dim."),"-",'Récap. annuel'!$C$16)</f>
        <v>0.39876700680272109</v>
      </c>
      <c r="S31" s="157"/>
    </row>
    <row r="32" spans="1:19" ht="15.75" thickBot="1" x14ac:dyDescent="0.3">
      <c r="A32" s="248" t="s">
        <v>50</v>
      </c>
      <c r="B32" s="249">
        <v>45930</v>
      </c>
      <c r="C32" s="16"/>
      <c r="D32" s="17"/>
      <c r="E32" s="17"/>
      <c r="F32" s="17"/>
      <c r="G32" s="17"/>
      <c r="H32" s="17"/>
      <c r="I32" s="250"/>
      <c r="J32" s="251"/>
      <c r="K32" s="250"/>
      <c r="L32" s="252"/>
      <c r="M32" s="253" t="str">
        <f>IF(SUM((D32-C32),(F32-E32),(H32-G32))=0,IF(I32=1,'[1]Récap. annuel'!$C$14,"-"),SUM((D32-C32),(F32-E32),(H32-G32)))</f>
        <v>-</v>
      </c>
      <c r="N32" s="359" t="str">
        <f t="shared" si="0"/>
        <v>-</v>
      </c>
      <c r="O32" s="359" t="str">
        <f>IF(I32=1,'[1]Récap. annuel'!$C$14,IF([1]Sept25!H32-[1]Sept25!G32=0,"-",[1]Sept25!H32-[1]Sept25!G32))</f>
        <v>-</v>
      </c>
      <c r="P32" s="359" t="str">
        <f>IF(K32=1,'[1]Récap. annuel'!$C$14,IF([1]Sept25!L32=1,'[1]Récap. annuel'!$C$14/2,"-"))</f>
        <v>-</v>
      </c>
      <c r="Q32" s="254">
        <f>IF(OR(A32="sam.",A32="dim.",A32=""),"-",'Récap. annuel'!$C$14)</f>
        <v>0.34583333333333338</v>
      </c>
      <c r="R32" s="254">
        <f>IF(OR(A32="sam.",A32="dim."),"-",'Récap. annuel'!$C$16)</f>
        <v>0.39876700680272109</v>
      </c>
      <c r="S32" s="157"/>
    </row>
    <row r="33" spans="1:19" ht="15.75" thickBot="1" x14ac:dyDescent="0.3">
      <c r="A33" s="227"/>
      <c r="B33" s="236"/>
      <c r="C33" s="229"/>
      <c r="D33" s="229"/>
      <c r="E33" s="229"/>
      <c r="F33" s="229"/>
      <c r="G33" s="229"/>
      <c r="H33" s="229"/>
      <c r="I33" s="157"/>
      <c r="J33" s="230"/>
      <c r="K33" s="429" t="s">
        <v>7</v>
      </c>
      <c r="L33" s="431"/>
      <c r="M33" s="255">
        <f t="shared" ref="M33:R33" si="1">SUM(M3:M32)</f>
        <v>0</v>
      </c>
      <c r="N33" s="255">
        <f t="shared" si="1"/>
        <v>0</v>
      </c>
      <c r="O33" s="255">
        <f t="shared" si="1"/>
        <v>0</v>
      </c>
      <c r="P33" s="255">
        <f t="shared" si="1"/>
        <v>0</v>
      </c>
      <c r="Q33" s="294">
        <f t="shared" si="1"/>
        <v>7.2624999999999984</v>
      </c>
      <c r="R33" s="256">
        <f t="shared" si="1"/>
        <v>8.3741071428571452</v>
      </c>
      <c r="S33" s="157"/>
    </row>
    <row r="34" spans="1:19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15</v>
      </c>
      <c r="L34" s="430"/>
      <c r="M34" s="234">
        <f>[1]Aou25!M35-(SUM(SUM([1]Sept25!K3:K32),SUM([1]Sept25!L3:L32)/2))</f>
        <v>55</v>
      </c>
      <c r="N34" s="235"/>
      <c r="O34" s="235"/>
      <c r="P34" s="235"/>
      <c r="Q34" s="229"/>
      <c r="R34" s="229"/>
      <c r="S34" s="157"/>
    </row>
    <row r="35" spans="1:19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14</v>
      </c>
      <c r="L35" s="430"/>
      <c r="M35" s="237">
        <f>SUM(SUMIF(G3:G32,"&lt;&gt;",O3:O32),SUMIF(I3:I32,"&lt;&gt;",O3:O32))</f>
        <v>0</v>
      </c>
      <c r="N35" s="238"/>
      <c r="O35" s="238"/>
      <c r="P35" s="238"/>
      <c r="Q35" s="229"/>
      <c r="R35" s="229"/>
      <c r="S35" s="157"/>
    </row>
  </sheetData>
  <protectedRanges>
    <protectedRange algorithmName="SHA-512" hashValue="2QImkUwPol4+H0cOE67zGKRncYVWhzyaLCQJq1CQY1dDOAk7opYkXWmWRH5hJT1EZO/hB2iXZ/gGW9hmCXMP6g==" saltValue="l1JW0G/Xh5gw+vzfEIzm6w==" spinCount="100000" sqref="M36:M1048576 Q36:Q1048576 A36:B1048576" name="mois_nonModifiable"/>
    <protectedRange algorithmName="SHA-512" hashValue="2QImkUwPol4+H0cOE67zGKRncYVWhzyaLCQJq1CQY1dDOAk7opYkXWmWRH5hJT1EZO/hB2iXZ/gGW9hmCXMP6g==" saltValue="l1JW0G/Xh5gw+vzfEIzm6w==" spinCount="100000" sqref="N36:P1048576" name="mois_nonModifiable_3"/>
    <protectedRange algorithmName="SHA-512" hashValue="2QImkUwPol4+H0cOE67zGKRncYVWhzyaLCQJq1CQY1dDOAk7opYkXWmWRH5hJT1EZO/hB2iXZ/gGW9hmCXMP6g==" saltValue="l1JW0G/Xh5gw+vzfEIzm6w==" spinCount="100000" sqref="A1:A31 A33:B35 M1:M34 B1:B32 Q1:Q35" name="mois_nonModifiable_1"/>
    <protectedRange algorithmName="SHA-512" hashValue="2QImkUwPol4+H0cOE67zGKRncYVWhzyaLCQJq1CQY1dDOAk7opYkXWmWRH5hJT1EZO/hB2iXZ/gGW9hmCXMP6g==" saltValue="l1JW0G/Xh5gw+vzfEIzm6w==" spinCount="100000" sqref="M35" name="mois_nonModifiable_1_2"/>
    <protectedRange algorithmName="SHA-512" hashValue="2QImkUwPol4+H0cOE67zGKRncYVWhzyaLCQJq1CQY1dDOAk7opYkXWmWRH5hJT1EZO/hB2iXZ/gGW9hmCXMP6g==" saltValue="l1JW0G/Xh5gw+vzfEIzm6w==" spinCount="100000" sqref="N1:O1 N3:P35" name="mois_nonModifiable_3_2"/>
  </protectedRanges>
  <mergeCells count="13">
    <mergeCell ref="A1:B2"/>
    <mergeCell ref="C1:F1"/>
    <mergeCell ref="K1:L1"/>
    <mergeCell ref="M1:M2"/>
    <mergeCell ref="Q1:Q2"/>
    <mergeCell ref="N1:N2"/>
    <mergeCell ref="O1:O2"/>
    <mergeCell ref="P1:P2"/>
    <mergeCell ref="K35:L35"/>
    <mergeCell ref="K34:L34"/>
    <mergeCell ref="G1:J1"/>
    <mergeCell ref="R1:R2"/>
    <mergeCell ref="K33:L3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D6554-D4FA-4998-B10F-3C6E83906AE9}">
  <sheetPr codeName="Feuil11"/>
  <dimension ref="A1:R36"/>
  <sheetViews>
    <sheetView showGridLines="0" zoomScaleNormal="100" workbookViewId="0">
      <selection activeCell="U30" sqref="U30"/>
    </sheetView>
  </sheetViews>
  <sheetFormatPr baseColWidth="10" defaultColWidth="10.85546875" defaultRowHeight="15" x14ac:dyDescent="0.25"/>
  <cols>
    <col min="1" max="1" width="7.140625" style="1" bestFit="1" customWidth="1"/>
    <col min="2" max="2" width="1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0.42578125" style="24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112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184" t="s">
        <v>51</v>
      </c>
      <c r="B3" s="209">
        <v>45931</v>
      </c>
      <c r="C3" s="14"/>
      <c r="D3" s="15"/>
      <c r="E3" s="15"/>
      <c r="F3" s="15"/>
      <c r="G3" s="15"/>
      <c r="H3" s="15"/>
      <c r="I3" s="210"/>
      <c r="J3" s="211"/>
      <c r="K3" s="210"/>
      <c r="L3" s="212"/>
      <c r="M3" s="188" t="str">
        <f>IF(SUM((D3-C3),(F3-E3),(H3-G3))=0,IF(I3=1,'[1]Récap. annuel'!$C$14,"-"),SUM((D3-C3),(F3-E3),(H3-G3)))</f>
        <v>-</v>
      </c>
      <c r="N3" s="275" t="str">
        <f>IF(SUM((D3-C3),(F3-E3))=0,"-",SUM((D3-C3),(F3-E3)))</f>
        <v>-</v>
      </c>
      <c r="O3" s="275" t="str">
        <f>IF(I3=1,'[1]Récap. annuel'!$C$14,IF([1]Oct25!H3-[1]Oct25!G3=0,"-",[1]Oct25!H3-[1]Oct25!G3))</f>
        <v>-</v>
      </c>
      <c r="P3" s="275" t="str">
        <f>IF(K3=1,'[1]Récap. annuel'!$C$14,IF([1]Oct25!L3=1,'[1]Récap. annuel'!$C$14/2,"-"))</f>
        <v>-</v>
      </c>
      <c r="Q3" s="190">
        <f>IF(OR(A3="sam.",A3="dim.",A3=""),"-",'Récap. annuel'!$C$14)</f>
        <v>0.34583333333333338</v>
      </c>
      <c r="R3" s="190">
        <f>IF(OR(A3="sam.",A3="dim."),"-",'Récap. annuel'!$C$16)</f>
        <v>0.39876700680272109</v>
      </c>
    </row>
    <row r="4" spans="1:18" x14ac:dyDescent="0.25">
      <c r="A4" s="192" t="s">
        <v>52</v>
      </c>
      <c r="B4" s="214">
        <v>45932</v>
      </c>
      <c r="C4" s="12"/>
      <c r="D4" s="13"/>
      <c r="E4" s="13"/>
      <c r="F4" s="13"/>
      <c r="G4" s="13"/>
      <c r="H4" s="13"/>
      <c r="I4" s="215"/>
      <c r="J4" s="216"/>
      <c r="K4" s="215"/>
      <c r="L4" s="217"/>
      <c r="M4" s="190" t="str">
        <f>IF(SUM((D4-C4),(F4-E4),(H4-G4))=0,IF(I4=1,'[1]Récap. annuel'!$C$14,"-"),SUM((D4-C4),(F4-E4),(H4-G4)))</f>
        <v>-</v>
      </c>
      <c r="N4" s="220" t="str">
        <f t="shared" ref="N4:N33" si="0">IF(SUM((D4-C4),(F4-E4))=0,"-",SUM((D4-C4),(F4-E4)))</f>
        <v>-</v>
      </c>
      <c r="O4" s="220" t="str">
        <f>IF(I4=1,'[1]Récap. annuel'!$C$14,IF([1]Oct25!H4-[1]Oct25!G4=0,"-",[1]Oct25!H4-[1]Oct25!G4))</f>
        <v>-</v>
      </c>
      <c r="P4" s="220" t="str">
        <f>IF(K4=1,'[1]Récap. annuel'!$C$14,IF([1]Oct25!L4=1,'[1]Récap. annuel'!$C$14/2,"-"))</f>
        <v>-</v>
      </c>
      <c r="Q4" s="199">
        <f>IF(OR(A4="sam.",A4="dim.",A4=""),"-",'Récap. annuel'!$C$14)</f>
        <v>0.34583333333333338</v>
      </c>
      <c r="R4" s="199">
        <f>IF(OR(A4="sam.",A4="dim."),"-",'Récap. annuel'!$C$16)</f>
        <v>0.39876700680272109</v>
      </c>
    </row>
    <row r="5" spans="1:18" x14ac:dyDescent="0.25">
      <c r="A5" s="184" t="s">
        <v>53</v>
      </c>
      <c r="B5" s="209">
        <v>45933</v>
      </c>
      <c r="C5" s="14"/>
      <c r="D5" s="15"/>
      <c r="E5" s="15"/>
      <c r="F5" s="15"/>
      <c r="G5" s="15"/>
      <c r="H5" s="15"/>
      <c r="I5" s="210"/>
      <c r="J5" s="211"/>
      <c r="K5" s="210"/>
      <c r="L5" s="212"/>
      <c r="M5" s="188" t="str">
        <f>IF(SUM((D5-C5),(F5-E5),(H5-G5))=0,IF(I5=1,'[1]Récap. annuel'!$C$14,"-"),SUM((D5-C5),(F5-E5),(H5-G5)))</f>
        <v>-</v>
      </c>
      <c r="N5" s="275" t="str">
        <f t="shared" si="0"/>
        <v>-</v>
      </c>
      <c r="O5" s="275" t="str">
        <f>IF(I5=1,'[1]Récap. annuel'!$C$14,IF([1]Oct25!H5-[1]Oct25!G5=0,"-",[1]Oct25!H5-[1]Oct25!G5))</f>
        <v>-</v>
      </c>
      <c r="P5" s="275" t="str">
        <f>IF(K5=1,'[1]Récap. annuel'!$C$14,IF([1]Oct25!L5=1,'[1]Récap. annuel'!$C$14/2,"-"))</f>
        <v>-</v>
      </c>
      <c r="Q5" s="190">
        <f>IF(OR(A5="sam.",A5="dim.",A5=""),"-",'Récap. annuel'!$C$14)</f>
        <v>0.34583333333333338</v>
      </c>
      <c r="R5" s="190">
        <f>IF(OR(A5="sam.",A5="dim."),"-",'Récap. annuel'!$C$16)</f>
        <v>0.39876700680272109</v>
      </c>
    </row>
    <row r="6" spans="1:18" x14ac:dyDescent="0.25">
      <c r="A6" s="201" t="s">
        <v>47</v>
      </c>
      <c r="B6" s="239">
        <v>45934</v>
      </c>
      <c r="C6" s="18"/>
      <c r="D6" s="19"/>
      <c r="E6" s="19"/>
      <c r="F6" s="19"/>
      <c r="G6" s="19"/>
      <c r="H6" s="19"/>
      <c r="I6" s="202"/>
      <c r="J6" s="219"/>
      <c r="K6" s="202"/>
      <c r="L6" s="203"/>
      <c r="M6" s="204" t="str">
        <f>IF(SUM((D6-C6),(F6-E6),(H6-G6))=0,IF(I6=1,'[1]Récap. annuel'!$C$14,"-"),SUM((D6-C6),(F6-E6),(H6-G6)))</f>
        <v>-</v>
      </c>
      <c r="N6" s="204" t="str">
        <f t="shared" si="0"/>
        <v>-</v>
      </c>
      <c r="O6" s="204" t="str">
        <f>IF(I6=1,'[1]Récap. annuel'!$C$14,IF([1]Oct25!H6-[1]Oct25!G6=0,"-",[1]Oct25!H6-[1]Oct25!G6))</f>
        <v>-</v>
      </c>
      <c r="P6" s="204" t="str">
        <f>IF(K6=1,'[1]Récap. annuel'!$C$14,IF([1]Oct25!L6=1,'[1]Récap. annuel'!$C$14/2,"-"))</f>
        <v>-</v>
      </c>
      <c r="Q6" s="204" t="str">
        <f>IF(OR(A6="sam.",A6="dim.",A6=""),"-",'Récap. annuel'!$C$14)</f>
        <v>-</v>
      </c>
      <c r="R6" s="204" t="str">
        <f>IF(OR(A6="sam.",A6="dim."),"-",'Récap. annuel'!$C$16)</f>
        <v>-</v>
      </c>
    </row>
    <row r="7" spans="1:18" x14ac:dyDescent="0.25">
      <c r="A7" s="201" t="s">
        <v>48</v>
      </c>
      <c r="B7" s="239">
        <v>45935</v>
      </c>
      <c r="C7" s="18"/>
      <c r="D7" s="19"/>
      <c r="E7" s="19"/>
      <c r="F7" s="19"/>
      <c r="G7" s="19"/>
      <c r="H7" s="19"/>
      <c r="I7" s="202"/>
      <c r="J7" s="219"/>
      <c r="K7" s="202"/>
      <c r="L7" s="203"/>
      <c r="M7" s="204" t="str">
        <f>IF(SUM((D7-C7),(F7-E7),(H7-G7))=0,IF(I7=1,'[1]Récap. annuel'!$C$14,"-"),SUM((D7-C7),(F7-E7),(H7-G7)))</f>
        <v>-</v>
      </c>
      <c r="N7" s="204" t="str">
        <f t="shared" si="0"/>
        <v>-</v>
      </c>
      <c r="O7" s="204" t="str">
        <f>IF(I7=1,'[1]Récap. annuel'!$C$14,IF([1]Oct25!H7-[1]Oct25!G7=0,"-",[1]Oct25!H7-[1]Oct25!G7))</f>
        <v>-</v>
      </c>
      <c r="P7" s="204" t="str">
        <f>IF(K7=1,'[1]Récap. annuel'!$C$14,IF([1]Oct25!L7=1,'[1]Récap. annuel'!$C$14/2,"-"))</f>
        <v>-</v>
      </c>
      <c r="Q7" s="204" t="str">
        <f>IF(OR(A7="sam.",A7="dim.",A7=""),"-",'Récap. annuel'!$C$14)</f>
        <v>-</v>
      </c>
      <c r="R7" s="204" t="str">
        <f>IF(OR(A7="sam.",A7="dim."),"-",'Récap. annuel'!$C$16)</f>
        <v>-</v>
      </c>
    </row>
    <row r="8" spans="1:18" x14ac:dyDescent="0.25">
      <c r="A8" s="184" t="s">
        <v>49</v>
      </c>
      <c r="B8" s="209">
        <v>45936</v>
      </c>
      <c r="C8" s="14"/>
      <c r="D8" s="15"/>
      <c r="E8" s="15"/>
      <c r="F8" s="15"/>
      <c r="G8" s="15"/>
      <c r="H8" s="15"/>
      <c r="I8" s="210"/>
      <c r="J8" s="211"/>
      <c r="K8" s="210"/>
      <c r="L8" s="212"/>
      <c r="M8" s="188" t="str">
        <f>IF(SUM((D8-C8),(F8-E8),(H8-G8))=0,IF(I8=1,'[1]Récap. annuel'!$C$14,"-"),SUM((D8-C8),(F8-E8),(H8-G8)))</f>
        <v>-</v>
      </c>
      <c r="N8" s="275" t="str">
        <f t="shared" si="0"/>
        <v>-</v>
      </c>
      <c r="O8" s="275" t="str">
        <f>IF(I8=1,'[1]Récap. annuel'!$C$14,IF([1]Oct25!H8-[1]Oct25!G8=0,"-",[1]Oct25!H8-[1]Oct25!G8))</f>
        <v>-</v>
      </c>
      <c r="P8" s="275" t="str">
        <f>IF(K8=1,'[1]Récap. annuel'!$C$14,IF([1]Oct25!L8=1,'[1]Récap. annuel'!$C$14/2,"-"))</f>
        <v>-</v>
      </c>
      <c r="Q8" s="190">
        <f>IF(OR(A8="sam.",A8="dim.",A8=""),"-",'Récap. annuel'!$C$14)</f>
        <v>0.34583333333333338</v>
      </c>
      <c r="R8" s="190">
        <f>IF(OR(A8="sam.",A8="dim."),"-",'Récap. annuel'!$C$16)</f>
        <v>0.39876700680272109</v>
      </c>
    </row>
    <row r="9" spans="1:18" x14ac:dyDescent="0.25">
      <c r="A9" s="192" t="s">
        <v>50</v>
      </c>
      <c r="B9" s="214">
        <v>45937</v>
      </c>
      <c r="C9" s="12"/>
      <c r="D9" s="13"/>
      <c r="E9" s="13"/>
      <c r="F9" s="13"/>
      <c r="G9" s="13"/>
      <c r="H9" s="13"/>
      <c r="I9" s="215"/>
      <c r="J9" s="216"/>
      <c r="K9" s="215"/>
      <c r="L9" s="217"/>
      <c r="M9" s="190" t="str">
        <f>IF(SUM((D9-C9),(F9-E9),(H9-G9))=0,IF(I9=1,'[1]Récap. annuel'!$C$14,"-"),SUM((D9-C9),(F9-E9),(H9-G9)))</f>
        <v>-</v>
      </c>
      <c r="N9" s="220" t="str">
        <f t="shared" si="0"/>
        <v>-</v>
      </c>
      <c r="O9" s="220" t="str">
        <f>IF(I9=1,'[1]Récap. annuel'!$C$14,IF([1]Oct25!H9-[1]Oct25!G9=0,"-",[1]Oct25!H9-[1]Oct25!G9))</f>
        <v>-</v>
      </c>
      <c r="P9" s="220" t="str">
        <f>IF(K9=1,'[1]Récap. annuel'!$C$14,IF([1]Oct25!L9=1,'[1]Récap. annuel'!$C$14/2,"-"))</f>
        <v>-</v>
      </c>
      <c r="Q9" s="199">
        <f>IF(OR(A9="sam.",A9="dim.",A9=""),"-",'Récap. annuel'!$C$14)</f>
        <v>0.34583333333333338</v>
      </c>
      <c r="R9" s="199">
        <f>IF(OR(A9="sam.",A9="dim."),"-",'Récap. annuel'!$C$16)</f>
        <v>0.39876700680272109</v>
      </c>
    </row>
    <row r="10" spans="1:18" x14ac:dyDescent="0.25">
      <c r="A10" s="184" t="s">
        <v>51</v>
      </c>
      <c r="B10" s="209">
        <v>45938</v>
      </c>
      <c r="C10" s="14"/>
      <c r="D10" s="15"/>
      <c r="E10" s="15"/>
      <c r="F10" s="15"/>
      <c r="G10" s="15"/>
      <c r="H10" s="15"/>
      <c r="I10" s="210"/>
      <c r="J10" s="211"/>
      <c r="K10" s="210"/>
      <c r="L10" s="212"/>
      <c r="M10" s="188" t="str">
        <f>IF(SUM((D10-C10),(F10-E10),(H10-G10))=0,IF(I10=1,'[1]Récap. annuel'!$C$14,"-"),SUM((D10-C10),(F10-E10),(H10-G10)))</f>
        <v>-</v>
      </c>
      <c r="N10" s="275" t="str">
        <f t="shared" si="0"/>
        <v>-</v>
      </c>
      <c r="O10" s="275" t="str">
        <f>IF(I10=1,'[1]Récap. annuel'!$C$14,IF([1]Oct25!H10-[1]Oct25!G10=0,"-",[1]Oct25!H10-[1]Oct25!G10))</f>
        <v>-</v>
      </c>
      <c r="P10" s="275" t="str">
        <f>IF(K10=1,'[1]Récap. annuel'!$C$14,IF([1]Oct25!L10=1,'[1]Récap. annuel'!$C$14/2,"-"))</f>
        <v>-</v>
      </c>
      <c r="Q10" s="190">
        <f>IF(OR(A10="sam.",A10="dim.",A10=""),"-",'Récap. annuel'!$C$14)</f>
        <v>0.34583333333333338</v>
      </c>
      <c r="R10" s="190">
        <f>IF(OR(A10="sam.",A10="dim."),"-",'Récap. annuel'!$C$16)</f>
        <v>0.39876700680272109</v>
      </c>
    </row>
    <row r="11" spans="1:18" x14ac:dyDescent="0.25">
      <c r="A11" s="192" t="s">
        <v>52</v>
      </c>
      <c r="B11" s="214">
        <v>45939</v>
      </c>
      <c r="C11" s="12"/>
      <c r="D11" s="13"/>
      <c r="E11" s="13"/>
      <c r="F11" s="13"/>
      <c r="G11" s="13"/>
      <c r="H11" s="13"/>
      <c r="I11" s="215"/>
      <c r="J11" s="216"/>
      <c r="K11" s="215"/>
      <c r="L11" s="217"/>
      <c r="M11" s="190" t="str">
        <f>IF(SUM((D11-C11),(F11-E11),(H11-G11))=0,IF(I11=1,'[1]Récap. annuel'!$C$14,"-"),SUM((D11-C11),(F11-E11),(H11-G11)))</f>
        <v>-</v>
      </c>
      <c r="N11" s="220" t="str">
        <f t="shared" si="0"/>
        <v>-</v>
      </c>
      <c r="O11" s="220" t="str">
        <f>IF(I11=1,'[1]Récap. annuel'!$C$14,IF([1]Oct25!H11-[1]Oct25!G11=0,"-",[1]Oct25!H11-[1]Oct25!G11))</f>
        <v>-</v>
      </c>
      <c r="P11" s="220" t="str">
        <f>IF(K11=1,'[1]Récap. annuel'!$C$14,IF([1]Oct25!L11=1,'[1]Récap. annuel'!$C$14/2,"-"))</f>
        <v>-</v>
      </c>
      <c r="Q11" s="199">
        <f>IF(OR(A11="sam.",A11="dim.",A11=""),"-",'Récap. annuel'!$C$14)</f>
        <v>0.34583333333333338</v>
      </c>
      <c r="R11" s="199">
        <f>IF(OR(A11="sam.",A11="dim."),"-",'Récap. annuel'!$C$16)</f>
        <v>0.39876700680272109</v>
      </c>
    </row>
    <row r="12" spans="1:18" x14ac:dyDescent="0.25">
      <c r="A12" s="184" t="s">
        <v>53</v>
      </c>
      <c r="B12" s="209">
        <v>45940</v>
      </c>
      <c r="C12" s="14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275" t="str">
        <f t="shared" si="0"/>
        <v>-</v>
      </c>
      <c r="O12" s="275" t="str">
        <f>IF(I12=1,'[1]Récap. annuel'!$C$14,IF([1]Oct25!H12-[1]Oct25!G12=0,"-",[1]Oct25!H12-[1]Oct25!G12))</f>
        <v>-</v>
      </c>
      <c r="P12" s="275" t="str">
        <f>IF(K12=1,'[1]Récap. annuel'!$C$14,IF([1]Oct25!L12=1,'[1]Récap. annuel'!$C$14/2,"-"))</f>
        <v>-</v>
      </c>
      <c r="Q12" s="190">
        <f>IF(OR(A12="sam.",A12="dim.",A12=""),"-",'Récap. annuel'!$C$14)</f>
        <v>0.34583333333333338</v>
      </c>
      <c r="R12" s="190">
        <f>IF(OR(A12="sam.",A12="dim."),"-",'Récap. annuel'!$C$16)</f>
        <v>0.39876700680272109</v>
      </c>
    </row>
    <row r="13" spans="1:18" x14ac:dyDescent="0.25">
      <c r="A13" s="201" t="s">
        <v>47</v>
      </c>
      <c r="B13" s="239">
        <v>45941</v>
      </c>
      <c r="C13" s="18"/>
      <c r="D13" s="19"/>
      <c r="E13" s="19"/>
      <c r="F13" s="19"/>
      <c r="G13" s="19"/>
      <c r="H13" s="19"/>
      <c r="I13" s="202"/>
      <c r="J13" s="219"/>
      <c r="K13" s="202"/>
      <c r="L13" s="203"/>
      <c r="M13" s="204" t="str">
        <f>IF(SUM((D13-C13),(F13-E13),(H13-G13))=0,IF(I13=1,'[1]Récap. annuel'!$C$14,"-"),SUM((D13-C13),(F13-E13),(H13-G13)))</f>
        <v>-</v>
      </c>
      <c r="N13" s="204" t="str">
        <f t="shared" si="0"/>
        <v>-</v>
      </c>
      <c r="O13" s="204" t="str">
        <f>IF(I13=1,'[1]Récap. annuel'!$C$14,IF([1]Oct25!H13-[1]Oct25!G13=0,"-",[1]Oct25!H13-[1]Oct25!G13))</f>
        <v>-</v>
      </c>
      <c r="P13" s="204" t="str">
        <f>IF(K13=1,'[1]Récap. annuel'!$C$14,IF([1]Oct25!L13=1,'[1]Récap. annuel'!$C$14/2,"-"))</f>
        <v>-</v>
      </c>
      <c r="Q13" s="342" t="str">
        <f>IF(OR(A13="sam.",A13="dim.",A13=""),"-",'[1]Récap. annuel'!$C$14)</f>
        <v>-</v>
      </c>
      <c r="R13" s="204" t="str">
        <f>IF(OR(A13="sam.",A13="dim."),"-",'[1]Récap. annuel'!$C$16)</f>
        <v>-</v>
      </c>
    </row>
    <row r="14" spans="1:18" x14ac:dyDescent="0.25">
      <c r="A14" s="201" t="s">
        <v>48</v>
      </c>
      <c r="B14" s="239">
        <v>45942</v>
      </c>
      <c r="C14" s="18"/>
      <c r="D14" s="19"/>
      <c r="E14" s="19"/>
      <c r="F14" s="19"/>
      <c r="G14" s="19"/>
      <c r="H14" s="19"/>
      <c r="I14" s="202"/>
      <c r="J14" s="219"/>
      <c r="K14" s="202"/>
      <c r="L14" s="203"/>
      <c r="M14" s="204" t="str">
        <f>IF(SUM((D14-C14),(F14-E14),(H14-G14))=0,IF(I14=1,'[1]Récap. annuel'!$C$14,"-"),SUM((D14-C14),(F14-E14),(H14-G14)))</f>
        <v>-</v>
      </c>
      <c r="N14" s="208" t="str">
        <f t="shared" si="0"/>
        <v>-</v>
      </c>
      <c r="O14" s="208" t="str">
        <f>IF(I14=1,'[1]Récap. annuel'!$C$14,IF([1]Oct25!H14-[1]Oct25!G14=0,"-",[1]Oct25!H14-[1]Oct25!G14))</f>
        <v>-</v>
      </c>
      <c r="P14" s="208" t="str">
        <f>IF(K14=1,'[1]Récap. annuel'!$C$14,IF([1]Oct25!L14=1,'[1]Récap. annuel'!$C$14/2,"-"))</f>
        <v>-</v>
      </c>
      <c r="Q14" s="342" t="str">
        <f>IF(OR(A14="sam.",A14="dim.",A14=""),"-",'[1]Récap. annuel'!$C$14)</f>
        <v>-</v>
      </c>
      <c r="R14" s="204" t="str">
        <f>IF(OR(A14="sam.",A14="dim."),"-",'[1]Récap. annuel'!$C$16)</f>
        <v>-</v>
      </c>
    </row>
    <row r="15" spans="1:18" x14ac:dyDescent="0.25">
      <c r="A15" s="184" t="s">
        <v>49</v>
      </c>
      <c r="B15" s="209">
        <v>45943</v>
      </c>
      <c r="C15" s="79"/>
      <c r="D15" s="80"/>
      <c r="E15" s="80"/>
      <c r="F15" s="80"/>
      <c r="G15" s="80"/>
      <c r="H15" s="80"/>
      <c r="I15" s="241"/>
      <c r="J15" s="242"/>
      <c r="K15" s="241"/>
      <c r="L15" s="243"/>
      <c r="M15" s="188" t="str">
        <f>IF(SUM((D15-C15),(F15-E15),(H15-G15))=0,IF(I15=1,'[1]Récap. annuel'!$C$14,"-"),SUM((D15-C15),(F15-E15),(H15-G15)))</f>
        <v>-</v>
      </c>
      <c r="N15" s="275" t="str">
        <f t="shared" si="0"/>
        <v>-</v>
      </c>
      <c r="O15" s="275" t="str">
        <f>IF(I15=1,'[1]Récap. annuel'!$C$14,IF([1]Oct25!H15-[1]Oct25!G15=0,"-",[1]Oct25!H15-[1]Oct25!G15))</f>
        <v>-</v>
      </c>
      <c r="P15" s="275" t="str">
        <f>IF(K15=1,'[1]Récap. annuel'!$C$14,IF([1]Oct25!L15=1,'[1]Récap. annuel'!$C$14/2,"-"))</f>
        <v>-</v>
      </c>
      <c r="Q15" s="333" t="s">
        <v>40</v>
      </c>
      <c r="R15" s="190" t="s">
        <v>40</v>
      </c>
    </row>
    <row r="16" spans="1:18" x14ac:dyDescent="0.25">
      <c r="A16" s="192" t="s">
        <v>50</v>
      </c>
      <c r="B16" s="214">
        <v>45944</v>
      </c>
      <c r="C16" s="194"/>
      <c r="D16" s="195"/>
      <c r="E16" s="195"/>
      <c r="F16" s="195"/>
      <c r="G16" s="195"/>
      <c r="H16" s="195"/>
      <c r="I16" s="196"/>
      <c r="J16" s="244"/>
      <c r="K16" s="196"/>
      <c r="L16" s="197"/>
      <c r="M16" s="190" t="str">
        <f>IF(SUM((D16-C16),(F16-E16),(H16-G16))=0,IF(I16=1,'[1]Récap. annuel'!$C$14,"-"),SUM((D16-C16),(F16-E16),(H16-G16)))</f>
        <v>-</v>
      </c>
      <c r="N16" s="220" t="str">
        <f t="shared" si="0"/>
        <v>-</v>
      </c>
      <c r="O16" s="220" t="str">
        <f>IF(I16=1,'[1]Récap. annuel'!$C$14,IF([1]Oct25!H16-[1]Oct25!G16=0,"-",[1]Oct25!H16-[1]Oct25!G16))</f>
        <v>-</v>
      </c>
      <c r="P16" s="220" t="str">
        <f>IF(K16=1,'[1]Récap. annuel'!$C$14,IF([1]Oct25!L16=1,'[1]Récap. annuel'!$C$14/2,"-"))</f>
        <v>-</v>
      </c>
      <c r="Q16" s="343" t="s">
        <v>40</v>
      </c>
      <c r="R16" s="404" t="s">
        <v>40</v>
      </c>
    </row>
    <row r="17" spans="1:18" x14ac:dyDescent="0.25">
      <c r="A17" s="184" t="s">
        <v>51</v>
      </c>
      <c r="B17" s="209">
        <v>45945</v>
      </c>
      <c r="C17" s="79"/>
      <c r="D17" s="80"/>
      <c r="E17" s="80"/>
      <c r="F17" s="80"/>
      <c r="G17" s="80"/>
      <c r="H17" s="80"/>
      <c r="I17" s="241"/>
      <c r="J17" s="242"/>
      <c r="K17" s="241"/>
      <c r="L17" s="243"/>
      <c r="M17" s="188" t="str">
        <f>IF(SUM((D17-C17),(F17-E17),(H17-G17))=0,IF(I17=1,'[1]Récap. annuel'!$C$14,"-"),SUM((D17-C17),(F17-E17),(H17-G17)))</f>
        <v>-</v>
      </c>
      <c r="N17" s="275" t="str">
        <f t="shared" si="0"/>
        <v>-</v>
      </c>
      <c r="O17" s="275" t="str">
        <f>IF(I17=1,'[1]Récap. annuel'!$C$14,IF([1]Oct25!H17-[1]Oct25!G17=0,"-",[1]Oct25!H17-[1]Oct25!G17))</f>
        <v>-</v>
      </c>
      <c r="P17" s="275" t="str">
        <f>IF(K17=1,'[1]Récap. annuel'!$C$14,IF([1]Oct25!L17=1,'[1]Récap. annuel'!$C$14/2,"-"))</f>
        <v>-</v>
      </c>
      <c r="Q17" s="333" t="s">
        <v>40</v>
      </c>
      <c r="R17" s="190" t="s">
        <v>40</v>
      </c>
    </row>
    <row r="18" spans="1:18" x14ac:dyDescent="0.25">
      <c r="A18" s="192" t="s">
        <v>52</v>
      </c>
      <c r="B18" s="214">
        <v>45946</v>
      </c>
      <c r="C18" s="194"/>
      <c r="D18" s="195"/>
      <c r="E18" s="195"/>
      <c r="F18" s="195"/>
      <c r="G18" s="195"/>
      <c r="H18" s="195"/>
      <c r="I18" s="196"/>
      <c r="J18" s="244"/>
      <c r="K18" s="196"/>
      <c r="L18" s="197"/>
      <c r="M18" s="190" t="str">
        <f>IF(SUM((D18-C18),(F18-E18),(H18-G18))=0,IF(I18=1,'[1]Récap. annuel'!$C$14,"-"),SUM((D18-C18),(F18-E18),(H18-G18)))</f>
        <v>-</v>
      </c>
      <c r="N18" s="220" t="str">
        <f t="shared" si="0"/>
        <v>-</v>
      </c>
      <c r="O18" s="220" t="str">
        <f>IF(I18=1,'[1]Récap. annuel'!$C$14,IF([1]Oct25!H18-[1]Oct25!G18=0,"-",[1]Oct25!H18-[1]Oct25!G18))</f>
        <v>-</v>
      </c>
      <c r="P18" s="220" t="str">
        <f>IF(K18=1,'[1]Récap. annuel'!$C$14,IF([1]Oct25!L18=1,'[1]Récap. annuel'!$C$14/2,"-"))</f>
        <v>-</v>
      </c>
      <c r="Q18" s="343" t="s">
        <v>40</v>
      </c>
      <c r="R18" s="199" t="s">
        <v>40</v>
      </c>
    </row>
    <row r="19" spans="1:18" x14ac:dyDescent="0.25">
      <c r="A19" s="184" t="s">
        <v>53</v>
      </c>
      <c r="B19" s="209">
        <v>45947</v>
      </c>
      <c r="C19" s="79"/>
      <c r="D19" s="80"/>
      <c r="E19" s="80"/>
      <c r="F19" s="80"/>
      <c r="G19" s="80"/>
      <c r="H19" s="80"/>
      <c r="I19" s="241"/>
      <c r="J19" s="242"/>
      <c r="K19" s="241"/>
      <c r="L19" s="243"/>
      <c r="M19" s="188" t="str">
        <f>IF(SUM((D19-C19),(F19-E19),(H19-G19))=0,IF(I19=1,'[1]Récap. annuel'!$C$14,"-"),SUM((D19-C19),(F19-E19),(H19-G19)))</f>
        <v>-</v>
      </c>
      <c r="N19" s="275" t="str">
        <f t="shared" si="0"/>
        <v>-</v>
      </c>
      <c r="O19" s="275" t="str">
        <f>IF(I19=1,'[1]Récap. annuel'!$C$14,IF([1]Oct25!H19-[1]Oct25!G19=0,"-",[1]Oct25!H19-[1]Oct25!G19))</f>
        <v>-</v>
      </c>
      <c r="P19" s="275" t="str">
        <f>IF(K19=1,'[1]Récap. annuel'!$C$14,IF([1]Oct25!L19=1,'[1]Récap. annuel'!$C$14/2,"-"))</f>
        <v>-</v>
      </c>
      <c r="Q19" s="333" t="s">
        <v>40</v>
      </c>
      <c r="R19" s="190" t="s">
        <v>40</v>
      </c>
    </row>
    <row r="20" spans="1:18" x14ac:dyDescent="0.25">
      <c r="A20" s="201" t="s">
        <v>47</v>
      </c>
      <c r="B20" s="239">
        <v>45948</v>
      </c>
      <c r="C20" s="18"/>
      <c r="D20" s="19"/>
      <c r="E20" s="19"/>
      <c r="F20" s="19"/>
      <c r="G20" s="19"/>
      <c r="H20" s="19"/>
      <c r="I20" s="202"/>
      <c r="J20" s="219"/>
      <c r="K20" s="202"/>
      <c r="L20" s="203"/>
      <c r="M20" s="204" t="str">
        <f>IF(SUM((D20-C20),(F20-E20),(H20-G20))=0,IF(I20=1,'[1]Récap. annuel'!$C$14,"-"),SUM((D20-C20),(F20-E20),(H20-G20)))</f>
        <v>-</v>
      </c>
      <c r="N20" s="204" t="str">
        <f t="shared" si="0"/>
        <v>-</v>
      </c>
      <c r="O20" s="204" t="str">
        <f>IF(I20=1,'[1]Récap. annuel'!$C$14,IF([1]Oct25!H20-[1]Oct25!G20=0,"-",[1]Oct25!H20-[1]Oct25!G20))</f>
        <v>-</v>
      </c>
      <c r="P20" s="204" t="str">
        <f>IF(K20=1,'[1]Récap. annuel'!$C$14,IF([1]Oct25!L20=1,'[1]Récap. annuel'!$C$14/2,"-"))</f>
        <v>-</v>
      </c>
      <c r="Q20" s="342" t="s">
        <v>40</v>
      </c>
      <c r="R20" s="204" t="s">
        <v>40</v>
      </c>
    </row>
    <row r="21" spans="1:18" x14ac:dyDescent="0.25">
      <c r="A21" s="201" t="s">
        <v>48</v>
      </c>
      <c r="B21" s="239">
        <v>45949</v>
      </c>
      <c r="C21" s="75"/>
      <c r="D21" s="74"/>
      <c r="E21" s="74"/>
      <c r="F21" s="74"/>
      <c r="G21" s="74"/>
      <c r="H21" s="74"/>
      <c r="I21" s="206"/>
      <c r="J21" s="206"/>
      <c r="K21" s="206"/>
      <c r="L21" s="207"/>
      <c r="M21" s="204" t="str">
        <f>IF(SUM((D21-C21),(F21-E21),(H21-G21))=0,IF(I21=1,'[1]Récap. annuel'!$C$14,"-"),SUM((D21-C21),(F21-E21),(H21-G21)))</f>
        <v>-</v>
      </c>
      <c r="N21" s="204" t="str">
        <f t="shared" si="0"/>
        <v>-</v>
      </c>
      <c r="O21" s="204" t="str">
        <f>IF(I21=1,'[1]Récap. annuel'!$C$14,IF([1]Oct25!H21-[1]Oct25!G21=0,"-",[1]Oct25!H21-[1]Oct25!G21))</f>
        <v>-</v>
      </c>
      <c r="P21" s="204" t="str">
        <f>IF(K21=1,'[1]Récap. annuel'!$C$14,IF([1]Oct25!L21=1,'[1]Récap. annuel'!$C$14/2,"-"))</f>
        <v>-</v>
      </c>
      <c r="Q21" s="342" t="str">
        <f>IF(OR(A21="sam.",A21="dim.",A21=""),"-",'[1]Récap. annuel'!$C$14)</f>
        <v>-</v>
      </c>
      <c r="R21" s="204" t="s">
        <v>40</v>
      </c>
    </row>
    <row r="22" spans="1:18" x14ac:dyDescent="0.25">
      <c r="A22" s="184" t="s">
        <v>49</v>
      </c>
      <c r="B22" s="209">
        <v>45950</v>
      </c>
      <c r="C22" s="79"/>
      <c r="D22" s="80"/>
      <c r="E22" s="80"/>
      <c r="F22" s="80"/>
      <c r="G22" s="80"/>
      <c r="H22" s="80"/>
      <c r="I22" s="241"/>
      <c r="J22" s="242"/>
      <c r="K22" s="241"/>
      <c r="L22" s="243"/>
      <c r="M22" s="188" t="str">
        <f>IF(SUM((D22-C22),(F22-E22),(H22-G22))=0,IF(I22=1,'[1]Récap. annuel'!$C$14,"-"),SUM((D22-C22),(F22-E22),(H22-G22)))</f>
        <v>-</v>
      </c>
      <c r="N22" s="275" t="str">
        <f t="shared" si="0"/>
        <v>-</v>
      </c>
      <c r="O22" s="275" t="str">
        <f>IF(I22=1,'[1]Récap. annuel'!$C$14,IF([1]Oct25!H22-[1]Oct25!G22=0,"-",[1]Oct25!H22-[1]Oct25!G22))</f>
        <v>-</v>
      </c>
      <c r="P22" s="275" t="str">
        <f>IF(K22=1,'[1]Récap. annuel'!$C$14,IF([1]Oct25!L22=1,'[1]Récap. annuel'!$C$14/2,"-"))</f>
        <v>-</v>
      </c>
      <c r="Q22" s="190">
        <f>IF(OR(A22="sam.",A22="dim.",A22=""),"-",'Récap. annuel'!$C$14)</f>
        <v>0.34583333333333338</v>
      </c>
      <c r="R22" s="190" t="s">
        <v>40</v>
      </c>
    </row>
    <row r="23" spans="1:18" x14ac:dyDescent="0.25">
      <c r="A23" s="192" t="s">
        <v>50</v>
      </c>
      <c r="B23" s="214">
        <v>45951</v>
      </c>
      <c r="C23" s="194"/>
      <c r="D23" s="195"/>
      <c r="E23" s="195"/>
      <c r="F23" s="195"/>
      <c r="G23" s="195"/>
      <c r="H23" s="195"/>
      <c r="I23" s="196"/>
      <c r="J23" s="244"/>
      <c r="K23" s="196"/>
      <c r="L23" s="197"/>
      <c r="M23" s="190" t="str">
        <f>IF(SUM((D23-C23),(F23-E23),(H23-G23))=0,IF(I23=1,'[1]Récap. annuel'!$C$14,"-"),SUM((D23-C23),(F23-E23),(H23-G23)))</f>
        <v>-</v>
      </c>
      <c r="N23" s="220" t="str">
        <f t="shared" si="0"/>
        <v>-</v>
      </c>
      <c r="O23" s="220" t="str">
        <f>IF(I23=1,'[1]Récap. annuel'!$C$14,IF([1]Oct25!H23-[1]Oct25!G23=0,"-",[1]Oct25!H23-[1]Oct25!G23))</f>
        <v>-</v>
      </c>
      <c r="P23" s="220" t="str">
        <f>IF(K23=1,'[1]Récap. annuel'!$C$14,IF([1]Oct25!L23=1,'[1]Récap. annuel'!$C$14/2,"-"))</f>
        <v>-</v>
      </c>
      <c r="Q23" s="199">
        <f>IF(OR(A23="sam.",A23="dim.",A23=""),"-",'Récap. annuel'!$C$14)</f>
        <v>0.34583333333333338</v>
      </c>
      <c r="R23" s="199" t="s">
        <v>40</v>
      </c>
    </row>
    <row r="24" spans="1:18" x14ac:dyDescent="0.25">
      <c r="A24" s="184" t="s">
        <v>51</v>
      </c>
      <c r="B24" s="209">
        <v>45952</v>
      </c>
      <c r="C24" s="79"/>
      <c r="D24" s="80"/>
      <c r="E24" s="80"/>
      <c r="F24" s="80"/>
      <c r="G24" s="80"/>
      <c r="H24" s="80"/>
      <c r="I24" s="241"/>
      <c r="J24" s="242"/>
      <c r="K24" s="241"/>
      <c r="L24" s="243"/>
      <c r="M24" s="188" t="str">
        <f>IF(SUM((D24-C24),(F24-E24),(H24-G24))=0,IF(I24=1,'[1]Récap. annuel'!$C$14,"-"),SUM((D24-C24),(F24-E24),(H24-G24)))</f>
        <v>-</v>
      </c>
      <c r="N24" s="275" t="str">
        <f t="shared" si="0"/>
        <v>-</v>
      </c>
      <c r="O24" s="275" t="str">
        <f>IF(I24=1,'[1]Récap. annuel'!$C$14,IF([1]Oct25!H24-[1]Oct25!G24=0,"-",[1]Oct25!H24-[1]Oct25!G24))</f>
        <v>-</v>
      </c>
      <c r="P24" s="275" t="str">
        <f>IF(K24=1,'[1]Récap. annuel'!$C$14,IF([1]Oct25!L24=1,'[1]Récap. annuel'!$C$14/2,"-"))</f>
        <v>-</v>
      </c>
      <c r="Q24" s="190">
        <f>IF(OR(A24="sam.",A24="dim.",A24=""),"-",'Récap. annuel'!$C$14)</f>
        <v>0.34583333333333338</v>
      </c>
      <c r="R24" s="190" t="s">
        <v>40</v>
      </c>
    </row>
    <row r="25" spans="1:18" x14ac:dyDescent="0.25">
      <c r="A25" s="192" t="s">
        <v>52</v>
      </c>
      <c r="B25" s="214">
        <v>45953</v>
      </c>
      <c r="C25" s="194"/>
      <c r="D25" s="195"/>
      <c r="E25" s="195"/>
      <c r="F25" s="195"/>
      <c r="G25" s="195"/>
      <c r="H25" s="195"/>
      <c r="I25" s="196"/>
      <c r="J25" s="244"/>
      <c r="K25" s="196"/>
      <c r="L25" s="197"/>
      <c r="M25" s="190" t="str">
        <f>IF(SUM((D25-C25),(F25-E25),(H25-G25))=0,IF(I25=1,'[1]Récap. annuel'!$C$14,"-"),SUM((D25-C25),(F25-E25),(H25-G25)))</f>
        <v>-</v>
      </c>
      <c r="N25" s="220" t="str">
        <f t="shared" si="0"/>
        <v>-</v>
      </c>
      <c r="O25" s="220" t="str">
        <f>IF(I25=1,'[1]Récap. annuel'!$C$14,IF([1]Oct25!H25-[1]Oct25!G25=0,"-",[1]Oct25!H25-[1]Oct25!G25))</f>
        <v>-</v>
      </c>
      <c r="P25" s="220" t="str">
        <f>IF(K25=1,'[1]Récap. annuel'!$C$14,IF([1]Oct25!L25=1,'[1]Récap. annuel'!$C$14/2,"-"))</f>
        <v>-</v>
      </c>
      <c r="Q25" s="199">
        <f>IF(OR(A25="sam.",A25="dim.",A25=""),"-",'Récap. annuel'!$C$14)</f>
        <v>0.34583333333333338</v>
      </c>
      <c r="R25" s="199" t="s">
        <v>40</v>
      </c>
    </row>
    <row r="26" spans="1:18" x14ac:dyDescent="0.25">
      <c r="A26" s="184" t="s">
        <v>53</v>
      </c>
      <c r="B26" s="209">
        <v>45954</v>
      </c>
      <c r="C26" s="79"/>
      <c r="D26" s="80"/>
      <c r="E26" s="80"/>
      <c r="F26" s="80"/>
      <c r="G26" s="80"/>
      <c r="H26" s="80"/>
      <c r="I26" s="241"/>
      <c r="J26" s="242"/>
      <c r="K26" s="241"/>
      <c r="L26" s="243"/>
      <c r="M26" s="188" t="str">
        <f>IF(SUM((D26-C26),(F26-E26),(H26-G26))=0,IF(I26=1,'[1]Récap. annuel'!$C$14,"-"),SUM((D26-C26),(F26-E26),(H26-G26)))</f>
        <v>-</v>
      </c>
      <c r="N26" s="275" t="str">
        <f t="shared" si="0"/>
        <v>-</v>
      </c>
      <c r="O26" s="275" t="str">
        <f>IF(I26=1,'[1]Récap. annuel'!$C$14,IF([1]Oct25!H26-[1]Oct25!G26=0,"-",[1]Oct25!H26-[1]Oct25!G26))</f>
        <v>-</v>
      </c>
      <c r="P26" s="275" t="str">
        <f>IF(K26=1,'[1]Récap. annuel'!$C$14,IF([1]Oct25!L26=1,'[1]Récap. annuel'!$C$14/2,"-"))</f>
        <v>-</v>
      </c>
      <c r="Q26" s="190">
        <f>IF(OR(A26="sam.",A26="dim.",A26=""),"-",'Récap. annuel'!$C$14)</f>
        <v>0.34583333333333338</v>
      </c>
      <c r="R26" s="190" t="s">
        <v>40</v>
      </c>
    </row>
    <row r="27" spans="1:18" x14ac:dyDescent="0.25">
      <c r="A27" s="201" t="s">
        <v>47</v>
      </c>
      <c r="B27" s="239">
        <v>45955</v>
      </c>
      <c r="C27" s="18"/>
      <c r="D27" s="19"/>
      <c r="E27" s="19"/>
      <c r="F27" s="19"/>
      <c r="G27" s="19"/>
      <c r="H27" s="19"/>
      <c r="I27" s="202"/>
      <c r="J27" s="219"/>
      <c r="K27" s="202"/>
      <c r="L27" s="203"/>
      <c r="M27" s="204" t="str">
        <f>IF(SUM((D27-C27),(F27-E27),(H27-G27))=0,IF(I27=1,'[1]Récap. annuel'!$C$14,"-"),SUM((D27-C27),(F27-E27),(H27-G27)))</f>
        <v>-</v>
      </c>
      <c r="N27" s="204" t="str">
        <f t="shared" si="0"/>
        <v>-</v>
      </c>
      <c r="O27" s="204" t="str">
        <f>IF(I27=1,'[1]Récap. annuel'!$C$14,IF([1]Oct25!H27-[1]Oct25!G27=0,"-",[1]Oct25!H27-[1]Oct25!G27))</f>
        <v>-</v>
      </c>
      <c r="P27" s="204" t="str">
        <f>IF(K27=1,'[1]Récap. annuel'!$C$14,IF([1]Oct25!L27=1,'[1]Récap. annuel'!$C$14/2,"-"))</f>
        <v>-</v>
      </c>
      <c r="Q27" s="204" t="str">
        <f>IF(OR(A27="sam.",A27="dim.",A27=""),"-",'Récap. annuel'!$C$14)</f>
        <v>-</v>
      </c>
      <c r="R27" s="204" t="s">
        <v>40</v>
      </c>
    </row>
    <row r="28" spans="1:18" x14ac:dyDescent="0.25">
      <c r="A28" s="201" t="s">
        <v>48</v>
      </c>
      <c r="B28" s="239">
        <v>45956</v>
      </c>
      <c r="C28" s="18"/>
      <c r="D28" s="19"/>
      <c r="E28" s="19"/>
      <c r="F28" s="19"/>
      <c r="G28" s="19"/>
      <c r="H28" s="19"/>
      <c r="I28" s="202"/>
      <c r="J28" s="219"/>
      <c r="K28" s="202"/>
      <c r="L28" s="203"/>
      <c r="M28" s="204" t="str">
        <f>IF(SUM((D28-C28),(F28-E28),(H28-G28))=0,IF(I28=1,'[1]Récap. annuel'!$C$14,"-"),SUM((D28-C28),(F28-E28),(H28-G28)))</f>
        <v>-</v>
      </c>
      <c r="N28" s="208" t="str">
        <f t="shared" si="0"/>
        <v>-</v>
      </c>
      <c r="O28" s="208" t="str">
        <f>IF(I28=1,'[1]Récap. annuel'!$C$14,IF([1]Oct25!H28-[1]Oct25!G28=0,"-",[1]Oct25!H28-[1]Oct25!G28))</f>
        <v>-</v>
      </c>
      <c r="P28" s="208" t="str">
        <f>IF(K28=1,'[1]Récap. annuel'!$C$14,IF([1]Oct25!L28=1,'[1]Récap. annuel'!$C$14/2,"-"))</f>
        <v>-</v>
      </c>
      <c r="Q28" s="204" t="str">
        <f>IF(OR(A28="sam.",A28="dim.",A28=""),"-",'Récap. annuel'!$C$14)</f>
        <v>-</v>
      </c>
      <c r="R28" s="204" t="s">
        <v>40</v>
      </c>
    </row>
    <row r="29" spans="1:18" x14ac:dyDescent="0.25">
      <c r="A29" s="184" t="s">
        <v>49</v>
      </c>
      <c r="B29" s="209">
        <v>45957</v>
      </c>
      <c r="C29" s="14"/>
      <c r="D29" s="15"/>
      <c r="E29" s="15"/>
      <c r="F29" s="15"/>
      <c r="G29" s="15"/>
      <c r="H29" s="15"/>
      <c r="I29" s="210"/>
      <c r="J29" s="211"/>
      <c r="K29" s="210"/>
      <c r="L29" s="212"/>
      <c r="M29" s="188" t="str">
        <f>IF(SUM((D29-C29),(F29-E29),(H29-G29))=0,IF(I29=1,'[1]Récap. annuel'!$C$14,"-"),SUM((D29-C29),(F29-E29),(H29-G29)))</f>
        <v>-</v>
      </c>
      <c r="N29" s="275" t="str">
        <f t="shared" si="0"/>
        <v>-</v>
      </c>
      <c r="O29" s="275" t="str">
        <f>IF(I29=1,'[1]Récap. annuel'!$C$14,IF([1]Oct25!H29-[1]Oct25!G29=0,"-",[1]Oct25!H29-[1]Oct25!G29))</f>
        <v>-</v>
      </c>
      <c r="P29" s="275" t="str">
        <f>IF(K29=1,'[1]Récap. annuel'!$C$14,IF([1]Oct25!L29=1,'[1]Récap. annuel'!$C$14/2,"-"))</f>
        <v>-</v>
      </c>
      <c r="Q29" s="190">
        <f>IF(OR(A29="sam.",A29="dim.",A29=""),"-",'Récap. annuel'!$C$14)</f>
        <v>0.34583333333333338</v>
      </c>
      <c r="R29" s="190">
        <f>IF(OR(A29="sam.",A29="dim."),"-",'Récap. annuel'!$C$16)</f>
        <v>0.39876700680272109</v>
      </c>
    </row>
    <row r="30" spans="1:18" x14ac:dyDescent="0.25">
      <c r="A30" s="192" t="s">
        <v>50</v>
      </c>
      <c r="B30" s="214">
        <v>45958</v>
      </c>
      <c r="C30" s="12"/>
      <c r="D30" s="13"/>
      <c r="E30" s="13"/>
      <c r="F30" s="13"/>
      <c r="G30" s="13"/>
      <c r="H30" s="13"/>
      <c r="I30" s="215"/>
      <c r="J30" s="216"/>
      <c r="K30" s="215"/>
      <c r="L30" s="217"/>
      <c r="M30" s="190" t="str">
        <f>IF(SUM((D30-C30),(F30-E30),(H30-G30))=0,IF(I30=1,'[1]Récap. annuel'!$C$14,"-"),SUM((D30-C30),(F30-E30),(H30-G30)))</f>
        <v>-</v>
      </c>
      <c r="N30" s="220" t="str">
        <f t="shared" si="0"/>
        <v>-</v>
      </c>
      <c r="O30" s="220" t="str">
        <f>IF(I30=1,'[1]Récap. annuel'!$C$14,IF([1]Oct25!H30-[1]Oct25!G30=0,"-",[1]Oct25!H30-[1]Oct25!G30))</f>
        <v>-</v>
      </c>
      <c r="P30" s="220" t="str">
        <f>IF(K30=1,'[1]Récap. annuel'!$C$14,IF([1]Oct25!L30=1,'[1]Récap. annuel'!$C$14/2,"-"))</f>
        <v>-</v>
      </c>
      <c r="Q30" s="199">
        <f>IF(OR(A30="sam.",A30="dim.",A30=""),"-",'Récap. annuel'!$C$14)</f>
        <v>0.34583333333333338</v>
      </c>
      <c r="R30" s="199">
        <f>IF(OR(A30="sam.",A30="dim."),"-",'Récap. annuel'!$C$16)</f>
        <v>0.39876700680272109</v>
      </c>
    </row>
    <row r="31" spans="1:18" x14ac:dyDescent="0.25">
      <c r="A31" s="184" t="s">
        <v>51</v>
      </c>
      <c r="B31" s="209">
        <v>45959</v>
      </c>
      <c r="C31" s="14"/>
      <c r="D31" s="15"/>
      <c r="E31" s="15"/>
      <c r="F31" s="15"/>
      <c r="G31" s="15"/>
      <c r="H31" s="15"/>
      <c r="I31" s="210"/>
      <c r="J31" s="211"/>
      <c r="K31" s="210"/>
      <c r="L31" s="212"/>
      <c r="M31" s="188" t="str">
        <f>IF(SUM((D31-C31),(F31-E31),(H31-G31))=0,IF(I31=1,'[1]Récap. annuel'!$C$14,"-"),SUM((D31-C31),(F31-E31),(H31-G31)))</f>
        <v>-</v>
      </c>
      <c r="N31" s="275" t="str">
        <f t="shared" si="0"/>
        <v>-</v>
      </c>
      <c r="O31" s="275" t="str">
        <f>IF(I31=1,'[1]Récap. annuel'!$C$14,IF([1]Oct25!H31-[1]Oct25!G31=0,"-",[1]Oct25!H31-[1]Oct25!G31))</f>
        <v>-</v>
      </c>
      <c r="P31" s="275" t="str">
        <f>IF(K31=1,'[1]Récap. annuel'!$C$14,IF([1]Oct25!L31=1,'[1]Récap. annuel'!$C$14/2,"-"))</f>
        <v>-</v>
      </c>
      <c r="Q31" s="190">
        <f>IF(OR(A31="sam.",A31="dim.",A31=""),"-",'Récap. annuel'!$C$14)</f>
        <v>0.34583333333333338</v>
      </c>
      <c r="R31" s="190">
        <f>IF(OR(A31="sam.",A31="dim."),"-",'Récap. annuel'!$C$16)</f>
        <v>0.39876700680272109</v>
      </c>
    </row>
    <row r="32" spans="1:18" x14ac:dyDescent="0.25">
      <c r="A32" s="192" t="s">
        <v>52</v>
      </c>
      <c r="B32" s="214">
        <v>45960</v>
      </c>
      <c r="C32" s="12"/>
      <c r="D32" s="13"/>
      <c r="E32" s="13"/>
      <c r="F32" s="13"/>
      <c r="G32" s="13"/>
      <c r="H32" s="13"/>
      <c r="I32" s="215"/>
      <c r="J32" s="216"/>
      <c r="K32" s="215"/>
      <c r="L32" s="217"/>
      <c r="M32" s="190" t="str">
        <f>IF(SUM((D32-C32),(F32-E32),(H32-G32))=0,IF(I32=1,'[1]Récap. annuel'!$C$14,"-"),SUM((D32-C32),(F32-E32),(H32-G32)))</f>
        <v>-</v>
      </c>
      <c r="N32" s="220" t="str">
        <f t="shared" si="0"/>
        <v>-</v>
      </c>
      <c r="O32" s="220" t="str">
        <f>IF(I32=1,'[1]Récap. annuel'!$C$14,IF([1]Oct25!H32-[1]Oct25!G32=0,"-",[1]Oct25!H32-[1]Oct25!G32))</f>
        <v>-</v>
      </c>
      <c r="P32" s="220" t="str">
        <f>IF(K32=1,'[1]Récap. annuel'!$C$14,IF([1]Oct25!L32=1,'[1]Récap. annuel'!$C$14/2,"-"))</f>
        <v>-</v>
      </c>
      <c r="Q32" s="199">
        <f>IF(OR(A32="sam.",A32="dim.",A32=""),"-",'Récap. annuel'!$C$14)</f>
        <v>0.34583333333333338</v>
      </c>
      <c r="R32" s="199">
        <f>IF(OR(A32="sam.",A32="dim."),"-",'Récap. annuel'!$C$16)</f>
        <v>0.39876700680272109</v>
      </c>
    </row>
    <row r="33" spans="1:18" ht="15.75" thickBot="1" x14ac:dyDescent="0.3">
      <c r="A33" s="351" t="s">
        <v>53</v>
      </c>
      <c r="B33" s="336">
        <v>45961</v>
      </c>
      <c r="C33" s="49"/>
      <c r="D33" s="50"/>
      <c r="E33" s="50"/>
      <c r="F33" s="50"/>
      <c r="G33" s="50"/>
      <c r="H33" s="50"/>
      <c r="I33" s="224"/>
      <c r="J33" s="225"/>
      <c r="K33" s="224"/>
      <c r="L33" s="226"/>
      <c r="M33" s="380" t="str">
        <f>IF(SUM((D33-C33),(F33-E33),(H33-G33))=0,IF(I33=1,'[1]Récap. annuel'!$C$14,"-"),SUM((D33-C33),(F33-E33),(H33-G33)))</f>
        <v>-</v>
      </c>
      <c r="N33" s="405" t="str">
        <f t="shared" si="0"/>
        <v>-</v>
      </c>
      <c r="O33" s="405" t="str">
        <f>IF(I33=1,'[1]Récap. annuel'!$C$14,IF([1]Oct25!H33-[1]Oct25!G33=0,"-",[1]Oct25!H33-[1]Oct25!G33))</f>
        <v>-</v>
      </c>
      <c r="P33" s="405" t="str">
        <f>IF(K33=1,'[1]Récap. annuel'!$C$14,IF([1]Oct25!L33=1,'[1]Récap. annuel'!$C$14/2,"-"))</f>
        <v>-</v>
      </c>
      <c r="Q33" s="253">
        <f>IF(OR(A33="sam.",A33="dim.",A33=""),"-",'Récap. annuel'!$C$14)</f>
        <v>0.34583333333333338</v>
      </c>
      <c r="R33" s="253">
        <f>IF(OR(A33="sam.",A33="dim."),"-",'Récap. annuel'!$C$16)</f>
        <v>0.39876700680272109</v>
      </c>
    </row>
    <row r="34" spans="1:18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7</v>
      </c>
      <c r="L34" s="431"/>
      <c r="M34" s="255">
        <f t="shared" ref="M34:R34" si="1">SUM(M3:M33)</f>
        <v>0</v>
      </c>
      <c r="N34" s="255">
        <f t="shared" si="1"/>
        <v>0</v>
      </c>
      <c r="O34" s="255">
        <f t="shared" si="1"/>
        <v>0</v>
      </c>
      <c r="P34" s="255">
        <f t="shared" si="1"/>
        <v>0</v>
      </c>
      <c r="Q34" s="294">
        <f t="shared" si="1"/>
        <v>6.2249999999999988</v>
      </c>
      <c r="R34" s="256">
        <f t="shared" si="1"/>
        <v>5.1839710884353742</v>
      </c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15</v>
      </c>
      <c r="L35" s="430"/>
      <c r="M35" s="234">
        <f>[1]Sept25!M34-(SUM(SUM([1]Oct25!K3:K33),SUM([1]Oct25!L3:L33)/2))</f>
        <v>55</v>
      </c>
      <c r="N35" s="235"/>
      <c r="O35" s="235"/>
      <c r="P35" s="235"/>
      <c r="Q35" s="229"/>
      <c r="R35" s="229"/>
    </row>
    <row r="36" spans="1:18" ht="15.75" thickBot="1" x14ac:dyDescent="0.3">
      <c r="A36" s="227"/>
      <c r="B36" s="236"/>
      <c r="C36" s="229"/>
      <c r="D36" s="229"/>
      <c r="E36" s="229"/>
      <c r="F36" s="229"/>
      <c r="G36" s="229"/>
      <c r="H36" s="229"/>
      <c r="I36" s="157"/>
      <c r="J36" s="230"/>
      <c r="K36" s="429" t="s">
        <v>14</v>
      </c>
      <c r="L36" s="430"/>
      <c r="M36" s="237">
        <f>SUM(SUMIF(G3:G33,"&lt;&gt;",O3:O33),SUMIF(I3:I33,"&lt;&gt;",O3:O33))</f>
        <v>0</v>
      </c>
      <c r="N36" s="238"/>
      <c r="O36" s="238"/>
      <c r="P36" s="238"/>
      <c r="Q36" s="229"/>
      <c r="R36" s="229"/>
    </row>
  </sheetData>
  <protectedRanges>
    <protectedRange algorithmName="SHA-512" hashValue="2QImkUwPol4+H0cOE67zGKRncYVWhzyaLCQJq1CQY1dDOAk7opYkXWmWRH5hJT1EZO/hB2iXZ/gGW9hmCXMP6g==" saltValue="l1JW0G/Xh5gw+vzfEIzm6w==" spinCount="100000" sqref="M37:M1048576 Q37:Q1048576 A37:B1048576" name="mois_nonModifiable"/>
    <protectedRange algorithmName="SHA-512" hashValue="2QImkUwPol4+H0cOE67zGKRncYVWhzyaLCQJq1CQY1dDOAk7opYkXWmWRH5hJT1EZO/hB2iXZ/gGW9hmCXMP6g==" saltValue="l1JW0G/Xh5gw+vzfEIzm6w==" spinCount="100000" sqref="N37:P1048576" name="mois_nonModifiable_3"/>
    <protectedRange algorithmName="SHA-512" hashValue="2QImkUwPol4+H0cOE67zGKRncYVWhzyaLCQJq1CQY1dDOAk7opYkXWmWRH5hJT1EZO/hB2iXZ/gGW9hmCXMP6g==" saltValue="l1JW0G/Xh5gw+vzfEIzm6w==" spinCount="100000" sqref="A1:A32 A34:A36 B1:B36 M1:M35 Q1:Q36" name="mois_nonModifiable_1"/>
    <protectedRange algorithmName="SHA-512" hashValue="2QImkUwPol4+H0cOE67zGKRncYVWhzyaLCQJq1CQY1dDOAk7opYkXWmWRH5hJT1EZO/hB2iXZ/gGW9hmCXMP6g==" saltValue="l1JW0G/Xh5gw+vzfEIzm6w==" spinCount="100000" sqref="M36" name="mois_nonModifiable_1_2"/>
    <protectedRange algorithmName="SHA-512" hashValue="2QImkUwPol4+H0cOE67zGKRncYVWhzyaLCQJq1CQY1dDOAk7opYkXWmWRH5hJT1EZO/hB2iXZ/gGW9hmCXMP6g==" saltValue="l1JW0G/Xh5gw+vzfEIzm6w==" spinCount="100000" sqref="N1:O1 N3:P36" name="mois_nonModifiable_3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1B174-5FEB-4D3B-90C1-F0FE793C2C30}">
  <sheetPr codeName="Feuil12"/>
  <dimension ref="A1:R35"/>
  <sheetViews>
    <sheetView showGridLines="0" zoomScaleNormal="100" workbookViewId="0">
      <selection activeCell="R3" sqref="R3:R32"/>
    </sheetView>
  </sheetViews>
  <sheetFormatPr baseColWidth="10" defaultColWidth="10.85546875" defaultRowHeight="15" x14ac:dyDescent="0.25"/>
  <cols>
    <col min="1" max="1" width="7.140625" style="1" bestFit="1" customWidth="1"/>
    <col min="2" max="2" width="19" style="2" customWidth="1"/>
    <col min="3" max="8" width="7.140625" style="4" customWidth="1"/>
    <col min="9" max="9" width="9.7109375" style="24" customWidth="1"/>
    <col min="10" max="10" width="10.28515625" style="25" bestFit="1" customWidth="1"/>
    <col min="11" max="11" width="9.7109375" style="24" bestFit="1" customWidth="1"/>
    <col min="12" max="12" width="10.42578125" style="24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113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201" t="s">
        <v>47</v>
      </c>
      <c r="B3" s="239">
        <v>45962</v>
      </c>
      <c r="C3" s="18"/>
      <c r="D3" s="19"/>
      <c r="E3" s="19"/>
      <c r="F3" s="19"/>
      <c r="G3" s="19"/>
      <c r="H3" s="19"/>
      <c r="I3" s="202"/>
      <c r="J3" s="219"/>
      <c r="K3" s="202"/>
      <c r="L3" s="203"/>
      <c r="M3" s="204" t="str">
        <f>IF(SUM((D3-C3),(F3-E3),(H3-G3))=0,IF(I3=1,'[1]Récap. annuel'!$C$14,"-"),SUM((D3-C3),(F3-E3),(H3-G3)))</f>
        <v>-</v>
      </c>
      <c r="N3" s="208" t="str">
        <f>IF(SUM((D3-C3),(F3-E3))=0,"-",SUM((D3-C3),(F3-E3)))</f>
        <v>-</v>
      </c>
      <c r="O3" s="208" t="str">
        <f>IF(I3=1,'[1]Récap. annuel'!$C$14,IF([1]Nov25!H3-[1]Nov25!G3=0,"-",[1]Nov25!H3-[1]Nov25!G3))</f>
        <v>-</v>
      </c>
      <c r="P3" s="208" t="str">
        <f>IF(K3=1,'[1]Récap. annuel'!$C$14,IF([1]Nov25!L3=1,'[1]Récap. annuel'!$C$14/2,"-"))</f>
        <v>-</v>
      </c>
      <c r="Q3" s="204" t="str">
        <f>IF(OR(A3="sam.",A3="dim.",A3=""),"-",'Récap. annuel'!$C$14)</f>
        <v>-</v>
      </c>
      <c r="R3" s="204" t="str">
        <f>IF(OR(A3="sam.",A3="dim."),"-",'Récap. annuel'!$C$16)</f>
        <v>-</v>
      </c>
    </row>
    <row r="4" spans="1:18" x14ac:dyDescent="0.25">
      <c r="A4" s="201" t="s">
        <v>48</v>
      </c>
      <c r="B4" s="239">
        <v>45963</v>
      </c>
      <c r="C4" s="18"/>
      <c r="D4" s="19"/>
      <c r="E4" s="19"/>
      <c r="F4" s="19"/>
      <c r="G4" s="19"/>
      <c r="H4" s="19"/>
      <c r="I4" s="202"/>
      <c r="J4" s="219"/>
      <c r="K4" s="202"/>
      <c r="L4" s="203"/>
      <c r="M4" s="204" t="str">
        <f>IF(SUM((D4-C4),(F4-E4),(H4-G4))=0,IF(I4=1,'[1]Récap. annuel'!$C$14,"-"),SUM((D4-C4),(F4-E4),(H4-G4)))</f>
        <v>-</v>
      </c>
      <c r="N4" s="208" t="str">
        <f t="shared" ref="N4:N32" si="0">IF(SUM((D4-C4),(F4-E4))=0,"-",SUM((D4-C4),(F4-E4)))</f>
        <v>-</v>
      </c>
      <c r="O4" s="208" t="str">
        <f>IF(I4=1,'[1]Récap. annuel'!$C$14,IF([1]Nov25!H4-[1]Nov25!G4=0,"-",[1]Nov25!H4-[1]Nov25!G4))</f>
        <v>-</v>
      </c>
      <c r="P4" s="208" t="str">
        <f>IF(K4=1,'[1]Récap. annuel'!$C$14,IF([1]Nov25!L4=1,'[1]Récap. annuel'!$C$14/2,"-"))</f>
        <v>-</v>
      </c>
      <c r="Q4" s="204" t="str">
        <f>IF(OR(A4="sam.",A4="dim.",A4=""),"-",'Récap. annuel'!$C$14)</f>
        <v>-</v>
      </c>
      <c r="R4" s="204" t="str">
        <f>IF(OR(A4="sam.",A4="dim."),"-",'Récap. annuel'!$C$16)</f>
        <v>-</v>
      </c>
    </row>
    <row r="5" spans="1:18" x14ac:dyDescent="0.25">
      <c r="A5" s="184" t="s">
        <v>49</v>
      </c>
      <c r="B5" s="209">
        <v>45964</v>
      </c>
      <c r="C5" s="14"/>
      <c r="D5" s="15"/>
      <c r="E5" s="15"/>
      <c r="F5" s="15"/>
      <c r="G5" s="15"/>
      <c r="H5" s="15"/>
      <c r="I5" s="210"/>
      <c r="J5" s="211"/>
      <c r="K5" s="210"/>
      <c r="L5" s="212"/>
      <c r="M5" s="188" t="str">
        <f>IF(SUM((D5-C5),(F5-E5),(H5-G5))=0,IF(I5=1,'[1]Récap. annuel'!$C$14,"-"),SUM((D5-C5),(F5-E5),(H5-G5)))</f>
        <v>-</v>
      </c>
      <c r="N5" s="199" t="str">
        <f t="shared" si="0"/>
        <v>-</v>
      </c>
      <c r="O5" s="199" t="str">
        <f>IF(I5=1,'[1]Récap. annuel'!$C$14,IF([1]Nov25!H5-[1]Nov25!G5=0,"-",[1]Nov25!H5-[1]Nov25!G5))</f>
        <v>-</v>
      </c>
      <c r="P5" s="199" t="str">
        <f>IF(K5=1,'[1]Récap. annuel'!$C$14,IF([1]Nov25!L5=1,'[1]Récap. annuel'!$C$14/2,"-"))</f>
        <v>-</v>
      </c>
      <c r="Q5" s="190">
        <f>IF(OR(A5="sam.",A5="dim.",A5=""),"-",'Récap. annuel'!$C$14)</f>
        <v>0.34583333333333338</v>
      </c>
      <c r="R5" s="190">
        <f>IF(OR(A5="sam.",A5="dim."),"-",'Récap. annuel'!$C$16)</f>
        <v>0.39876700680272109</v>
      </c>
    </row>
    <row r="6" spans="1:18" x14ac:dyDescent="0.25">
      <c r="A6" s="192" t="s">
        <v>50</v>
      </c>
      <c r="B6" s="214">
        <v>45965</v>
      </c>
      <c r="C6" s="12"/>
      <c r="D6" s="13"/>
      <c r="E6" s="13"/>
      <c r="F6" s="13"/>
      <c r="G6" s="13"/>
      <c r="H6" s="13"/>
      <c r="I6" s="215"/>
      <c r="J6" s="216"/>
      <c r="K6" s="215"/>
      <c r="L6" s="217"/>
      <c r="M6" s="190" t="str">
        <f>IF(SUM((D6-C6),(F6-E6),(H6-G6))=0,IF(I6=1,'[1]Récap. annuel'!$C$14,"-"),SUM((D6-C6),(F6-E6),(H6-G6)))</f>
        <v>-</v>
      </c>
      <c r="N6" s="240" t="str">
        <f t="shared" si="0"/>
        <v>-</v>
      </c>
      <c r="O6" s="240" t="str">
        <f>IF(I6=1,'[1]Récap. annuel'!$C$14,IF([1]Nov25!H6-[1]Nov25!G6=0,"-",[1]Nov25!H6-[1]Nov25!G6))</f>
        <v>-</v>
      </c>
      <c r="P6" s="240" t="str">
        <f>IF(K6=1,'[1]Récap. annuel'!$C$14,IF([1]Nov25!L6=1,'[1]Récap. annuel'!$C$14/2,"-"))</f>
        <v>-</v>
      </c>
      <c r="Q6" s="199">
        <f>IF(OR(A6="sam.",A6="dim.",A6=""),"-",'Récap. annuel'!$C$14)</f>
        <v>0.34583333333333338</v>
      </c>
      <c r="R6" s="199">
        <f>IF(OR(A6="sam.",A6="dim."),"-",'Récap. annuel'!$C$16)</f>
        <v>0.39876700680272109</v>
      </c>
    </row>
    <row r="7" spans="1:18" x14ac:dyDescent="0.25">
      <c r="A7" s="184" t="s">
        <v>51</v>
      </c>
      <c r="B7" s="209">
        <v>45966</v>
      </c>
      <c r="C7" s="14"/>
      <c r="D7" s="15"/>
      <c r="E7" s="15"/>
      <c r="F7" s="15"/>
      <c r="G7" s="15"/>
      <c r="H7" s="15"/>
      <c r="I7" s="210"/>
      <c r="J7" s="211"/>
      <c r="K7" s="210"/>
      <c r="L7" s="212"/>
      <c r="M7" s="188" t="str">
        <f>IF(SUM((D7-C7),(F7-E7),(H7-G7))=0,IF(I7=1,'[1]Récap. annuel'!$C$14,"-"),SUM((D7-C7),(F7-E7),(H7-G7)))</f>
        <v>-</v>
      </c>
      <c r="N7" s="199" t="str">
        <f t="shared" si="0"/>
        <v>-</v>
      </c>
      <c r="O7" s="199" t="str">
        <f>IF(I7=1,'[1]Récap. annuel'!$C$14,IF([1]Nov25!H7-[1]Nov25!G7=0,"-",[1]Nov25!H7-[1]Nov25!G7))</f>
        <v>-</v>
      </c>
      <c r="P7" s="199" t="str">
        <f>IF(K7=1,'[1]Récap. annuel'!$C$14,IF([1]Nov25!L7=1,'[1]Récap. annuel'!$C$14/2,"-"))</f>
        <v>-</v>
      </c>
      <c r="Q7" s="190">
        <f>IF(OR(A7="sam.",A7="dim.",A7=""),"-",'Récap. annuel'!$C$14)</f>
        <v>0.34583333333333338</v>
      </c>
      <c r="R7" s="190">
        <f>IF(OR(A7="sam.",A7="dim."),"-",'Récap. annuel'!$C$16)</f>
        <v>0.39876700680272109</v>
      </c>
    </row>
    <row r="8" spans="1:18" x14ac:dyDescent="0.25">
      <c r="A8" s="192" t="s">
        <v>52</v>
      </c>
      <c r="B8" s="214">
        <v>45967</v>
      </c>
      <c r="C8" s="12"/>
      <c r="D8" s="13"/>
      <c r="E8" s="13"/>
      <c r="F8" s="13"/>
      <c r="G8" s="13"/>
      <c r="H8" s="13"/>
      <c r="I8" s="215"/>
      <c r="J8" s="216"/>
      <c r="K8" s="215"/>
      <c r="L8" s="217"/>
      <c r="M8" s="190" t="str">
        <f>IF(SUM((D8-C8),(F8-E8),(H8-G8))=0,IF(I8=1,'[1]Récap. annuel'!$C$14,"-"),SUM((D8-C8),(F8-E8),(H8-G8)))</f>
        <v>-</v>
      </c>
      <c r="N8" s="240" t="str">
        <f t="shared" si="0"/>
        <v>-</v>
      </c>
      <c r="O8" s="240" t="str">
        <f>IF(I8=1,'[1]Récap. annuel'!$C$14,IF([1]Nov25!H8-[1]Nov25!G8=0,"-",[1]Nov25!H8-[1]Nov25!G8))</f>
        <v>-</v>
      </c>
      <c r="P8" s="240" t="str">
        <f>IF(K8=1,'[1]Récap. annuel'!$C$14,IF([1]Nov25!L8=1,'[1]Récap. annuel'!$C$14/2,"-"))</f>
        <v>-</v>
      </c>
      <c r="Q8" s="199">
        <f>IF(OR(A8="sam.",A8="dim.",A8=""),"-",'Récap. annuel'!$C$14)</f>
        <v>0.34583333333333338</v>
      </c>
      <c r="R8" s="199">
        <f>IF(OR(A8="sam.",A8="dim."),"-",'Récap. annuel'!$C$16)</f>
        <v>0.39876700680272109</v>
      </c>
    </row>
    <row r="9" spans="1:18" x14ac:dyDescent="0.25">
      <c r="A9" s="184" t="s">
        <v>53</v>
      </c>
      <c r="B9" s="209">
        <v>45968</v>
      </c>
      <c r="C9" s="14"/>
      <c r="D9" s="15"/>
      <c r="E9" s="15"/>
      <c r="F9" s="15"/>
      <c r="G9" s="15"/>
      <c r="H9" s="15"/>
      <c r="I9" s="210"/>
      <c r="J9" s="211"/>
      <c r="K9" s="210"/>
      <c r="L9" s="212"/>
      <c r="M9" s="188" t="str">
        <f>IF(SUM((D9-C9),(F9-E9),(H9-G9))=0,IF(I9=1,'[1]Récap. annuel'!$C$14,"-"),SUM((D9-C9),(F9-E9),(H9-G9)))</f>
        <v>-</v>
      </c>
      <c r="N9" s="199" t="str">
        <f t="shared" si="0"/>
        <v>-</v>
      </c>
      <c r="O9" s="199" t="str">
        <f>IF(I9=1,'[1]Récap. annuel'!$C$14,IF([1]Nov25!H9-[1]Nov25!G9=0,"-",[1]Nov25!H9-[1]Nov25!G9))</f>
        <v>-</v>
      </c>
      <c r="P9" s="199" t="str">
        <f>IF(K9=1,'[1]Récap. annuel'!$C$14,IF([1]Nov25!L9=1,'[1]Récap. annuel'!$C$14/2,"-"))</f>
        <v>-</v>
      </c>
      <c r="Q9" s="190">
        <f>IF(OR(A9="sam.",A9="dim.",A9=""),"-",'Récap. annuel'!$C$14)</f>
        <v>0.34583333333333338</v>
      </c>
      <c r="R9" s="190">
        <f>IF(OR(A9="sam.",A9="dim."),"-",'Récap. annuel'!$C$16)</f>
        <v>0.39876700680272109</v>
      </c>
    </row>
    <row r="10" spans="1:18" x14ac:dyDescent="0.25">
      <c r="A10" s="201" t="s">
        <v>47</v>
      </c>
      <c r="B10" s="239">
        <v>45969</v>
      </c>
      <c r="C10" s="18"/>
      <c r="D10" s="19"/>
      <c r="E10" s="19"/>
      <c r="F10" s="19"/>
      <c r="G10" s="19"/>
      <c r="H10" s="19"/>
      <c r="I10" s="202"/>
      <c r="J10" s="219"/>
      <c r="K10" s="202"/>
      <c r="L10" s="203"/>
      <c r="M10" s="204" t="str">
        <f>IF(SUM((D10-C10),(F10-E10),(H10-G10))=0,IF(I10=1,'[1]Récap. annuel'!$C$14,"-"),SUM((D10-C10),(F10-E10),(H10-G10)))</f>
        <v>-</v>
      </c>
      <c r="N10" s="208" t="str">
        <f t="shared" si="0"/>
        <v>-</v>
      </c>
      <c r="O10" s="208" t="str">
        <f>IF(I10=1,'[1]Récap. annuel'!$C$14,IF([1]Nov25!H10-[1]Nov25!G10=0,"-",[1]Nov25!H10-[1]Nov25!G10))</f>
        <v>-</v>
      </c>
      <c r="P10" s="208" t="str">
        <f>IF(K10=1,'[1]Récap. annuel'!$C$14,IF([1]Nov25!L10=1,'[1]Récap. annuel'!$C$14/2,"-"))</f>
        <v>-</v>
      </c>
      <c r="Q10" s="204" t="str">
        <f>IF(OR(A10="sam.",A10="dim.",A10=""),"-",'Récap. annuel'!$C$14)</f>
        <v>-</v>
      </c>
      <c r="R10" s="204" t="str">
        <f>IF(OR(A10="sam.",A10="dim."),"-",'Récap. annuel'!$C$16)</f>
        <v>-</v>
      </c>
    </row>
    <row r="11" spans="1:18" x14ac:dyDescent="0.25">
      <c r="A11" s="201" t="s">
        <v>48</v>
      </c>
      <c r="B11" s="239">
        <v>45970</v>
      </c>
      <c r="C11" s="18"/>
      <c r="D11" s="19"/>
      <c r="E11" s="19"/>
      <c r="F11" s="19"/>
      <c r="G11" s="19"/>
      <c r="H11" s="19"/>
      <c r="I11" s="202"/>
      <c r="J11" s="219"/>
      <c r="K11" s="202"/>
      <c r="L11" s="203"/>
      <c r="M11" s="204" t="str">
        <f>IF(SUM((D11-C11),(F11-E11),(H11-G11))=0,IF(I11=1,'[1]Récap. annuel'!$C$14,"-"),SUM((D11-C11),(F11-E11),(H11-G11)))</f>
        <v>-</v>
      </c>
      <c r="N11" s="204" t="str">
        <f t="shared" si="0"/>
        <v>-</v>
      </c>
      <c r="O11" s="204" t="str">
        <f>IF(I11=1,'[1]Récap. annuel'!$C$14,IF([1]Nov25!H11-[1]Nov25!G11=0,"-",[1]Nov25!H11-[1]Nov25!G11))</f>
        <v>-</v>
      </c>
      <c r="P11" s="204" t="str">
        <f>IF(K11=1,'[1]Récap. annuel'!$C$14,IF([1]Nov25!L11=1,'[1]Récap. annuel'!$C$14/2,"-"))</f>
        <v>-</v>
      </c>
      <c r="Q11" s="204" t="str">
        <f>IF(OR(A11="sam.",A11="dim.",A11=""),"-",'Récap. annuel'!$C$14)</f>
        <v>-</v>
      </c>
      <c r="R11" s="204" t="str">
        <f>IF(OR(A11="sam.",A11="dim."),"-",'Récap. annuel'!$C$16)</f>
        <v>-</v>
      </c>
    </row>
    <row r="12" spans="1:18" x14ac:dyDescent="0.25">
      <c r="A12" s="184" t="s">
        <v>49</v>
      </c>
      <c r="B12" s="209">
        <v>45971</v>
      </c>
      <c r="C12" s="14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199" t="str">
        <f t="shared" si="0"/>
        <v>-</v>
      </c>
      <c r="O12" s="199" t="str">
        <f>IF(I12=1,'[1]Récap. annuel'!$C$14,IF([1]Nov25!H12-[1]Nov25!G12=0,"-",[1]Nov25!H12-[1]Nov25!G12))</f>
        <v>-</v>
      </c>
      <c r="P12" s="199" t="str">
        <f>IF(K12=1,'[1]Récap. annuel'!$C$14,IF([1]Nov25!L12=1,'[1]Récap. annuel'!$C$14/2,"-"))</f>
        <v>-</v>
      </c>
      <c r="Q12" s="190">
        <f>IF(OR(A12="sam.",A12="dim.",A12=""),"-",'Récap. annuel'!$C$14)</f>
        <v>0.34583333333333338</v>
      </c>
      <c r="R12" s="190">
        <f>IF(OR(A12="sam.",A12="dim."),"-",'Récap. annuel'!$C$16)</f>
        <v>0.39876700680272109</v>
      </c>
    </row>
    <row r="13" spans="1:18" x14ac:dyDescent="0.25">
      <c r="A13" s="192" t="s">
        <v>50</v>
      </c>
      <c r="B13" s="214">
        <v>45972</v>
      </c>
      <c r="C13" s="12"/>
      <c r="D13" s="13"/>
      <c r="E13" s="13"/>
      <c r="F13" s="13"/>
      <c r="G13" s="13"/>
      <c r="H13" s="13"/>
      <c r="I13" s="215"/>
      <c r="J13" s="216"/>
      <c r="K13" s="215"/>
      <c r="L13" s="217"/>
      <c r="M13" s="190" t="str">
        <f>IF(SUM((D13-C13),(F13-E13),(H13-G13))=0,IF(I13=1,'[1]Récap. annuel'!$C$14,"-"),SUM((D13-C13),(F13-E13),(H13-G13)))</f>
        <v>-</v>
      </c>
      <c r="N13" s="240" t="str">
        <f t="shared" si="0"/>
        <v>-</v>
      </c>
      <c r="O13" s="240" t="str">
        <f>IF(I13=1,'[1]Récap. annuel'!$C$14,IF([1]Nov25!H13-[1]Nov25!G13=0,"-",[1]Nov25!H13-[1]Nov25!G13))</f>
        <v>-</v>
      </c>
      <c r="P13" s="240" t="str">
        <f>IF(K13=1,'[1]Récap. annuel'!$C$14,IF([1]Nov25!L13=1,'[1]Récap. annuel'!$C$14/2,"-"))</f>
        <v>-</v>
      </c>
      <c r="Q13" s="199">
        <f>IF(OR(A13="sam.",A13="dim.",A13=""),"-",'Récap. annuel'!$C$14)</f>
        <v>0.34583333333333338</v>
      </c>
      <c r="R13" s="199">
        <f>IF(OR(A13="sam.",A13="dim."),"-",'Récap. annuel'!$C$16)</f>
        <v>0.39876700680272109</v>
      </c>
    </row>
    <row r="14" spans="1:18" x14ac:dyDescent="0.25">
      <c r="A14" s="184" t="s">
        <v>51</v>
      </c>
      <c r="B14" s="209">
        <v>45973</v>
      </c>
      <c r="C14" s="14"/>
      <c r="D14" s="15"/>
      <c r="E14" s="15"/>
      <c r="F14" s="15"/>
      <c r="G14" s="15"/>
      <c r="H14" s="15"/>
      <c r="I14" s="210"/>
      <c r="J14" s="211"/>
      <c r="K14" s="210"/>
      <c r="L14" s="212"/>
      <c r="M14" s="188" t="str">
        <f>IF(SUM((D14-C14),(F14-E14),(H14-G14))=0,IF(I14=1,'[1]Récap. annuel'!$C$14,"-"),SUM((D14-C14),(F14-E14),(H14-G14)))</f>
        <v>-</v>
      </c>
      <c r="N14" s="199" t="str">
        <f t="shared" si="0"/>
        <v>-</v>
      </c>
      <c r="O14" s="199" t="str">
        <f>IF(I14=1,'[1]Récap. annuel'!$C$14,IF([1]Nov25!H14-[1]Nov25!G14=0,"-",[1]Nov25!H14-[1]Nov25!G14))</f>
        <v>-</v>
      </c>
      <c r="P14" s="199" t="str">
        <f>IF(K14=1,'[1]Récap. annuel'!$C$14,IF([1]Nov25!L14=1,'[1]Récap. annuel'!$C$14/2,"-"))</f>
        <v>-</v>
      </c>
      <c r="Q14" s="190">
        <f>IF(OR(A14="sam.",A14="dim.",A14=""),"-",'Récap. annuel'!$C$14)</f>
        <v>0.34583333333333338</v>
      </c>
      <c r="R14" s="190">
        <f>IF(OR(A14="sam.",A14="dim."),"-",'Récap. annuel'!$C$16)</f>
        <v>0.39876700680272109</v>
      </c>
    </row>
    <row r="15" spans="1:18" x14ac:dyDescent="0.25">
      <c r="A15" s="192" t="s">
        <v>52</v>
      </c>
      <c r="B15" s="214">
        <v>45974</v>
      </c>
      <c r="C15" s="12"/>
      <c r="D15" s="13"/>
      <c r="E15" s="13"/>
      <c r="F15" s="13"/>
      <c r="G15" s="13"/>
      <c r="H15" s="13"/>
      <c r="I15" s="215"/>
      <c r="J15" s="216"/>
      <c r="K15" s="215"/>
      <c r="L15" s="217"/>
      <c r="M15" s="190" t="str">
        <f>IF(SUM((D15-C15),(F15-E15),(H15-G15))=0,IF(I15=1,'[1]Récap. annuel'!$C$14,"-"),SUM((D15-C15),(F15-E15),(H15-G15)))</f>
        <v>-</v>
      </c>
      <c r="N15" s="240" t="str">
        <f t="shared" si="0"/>
        <v>-</v>
      </c>
      <c r="O15" s="240" t="str">
        <f>IF(I15=1,'[1]Récap. annuel'!$C$14,IF([1]Nov25!H15-[1]Nov25!G15=0,"-",[1]Nov25!H15-[1]Nov25!G15))</f>
        <v>-</v>
      </c>
      <c r="P15" s="240" t="str">
        <f>IF(K15=1,'[1]Récap. annuel'!$C$14,IF([1]Nov25!L15=1,'[1]Récap. annuel'!$C$14/2,"-"))</f>
        <v>-</v>
      </c>
      <c r="Q15" s="199">
        <f>IF(OR(A15="sam.",A15="dim.",A15=""),"-",'Récap. annuel'!$C$14)</f>
        <v>0.34583333333333338</v>
      </c>
      <c r="R15" s="199">
        <f>IF(OR(A15="sam.",A15="dim."),"-",'Récap. annuel'!$C$16)</f>
        <v>0.39876700680272109</v>
      </c>
    </row>
    <row r="16" spans="1:18" x14ac:dyDescent="0.25">
      <c r="A16" s="184" t="s">
        <v>53</v>
      </c>
      <c r="B16" s="209">
        <v>45975</v>
      </c>
      <c r="C16" s="14"/>
      <c r="D16" s="15"/>
      <c r="E16" s="15"/>
      <c r="F16" s="15"/>
      <c r="G16" s="15"/>
      <c r="H16" s="15"/>
      <c r="I16" s="210"/>
      <c r="J16" s="211"/>
      <c r="K16" s="210"/>
      <c r="L16" s="212"/>
      <c r="M16" s="188" t="str">
        <f>IF(SUM((D16-C16),(F16-E16),(H16-G16))=0,IF(I16=1,'[1]Récap. annuel'!$C$14,"-"),SUM((D16-C16),(F16-E16),(H16-G16)))</f>
        <v>-</v>
      </c>
      <c r="N16" s="199" t="str">
        <f t="shared" si="0"/>
        <v>-</v>
      </c>
      <c r="O16" s="199" t="str">
        <f>IF(I16=1,'[1]Récap. annuel'!$C$14,IF([1]Nov25!H16-[1]Nov25!G16=0,"-",[1]Nov25!H16-[1]Nov25!G16))</f>
        <v>-</v>
      </c>
      <c r="P16" s="199" t="str">
        <f>IF(K16=1,'[1]Récap. annuel'!$C$14,IF([1]Nov25!L16=1,'[1]Récap. annuel'!$C$14/2,"-"))</f>
        <v>-</v>
      </c>
      <c r="Q16" s="190">
        <f>IF(OR(A16="sam.",A16="dim.",A16=""),"-",'Récap. annuel'!$C$14)</f>
        <v>0.34583333333333338</v>
      </c>
      <c r="R16" s="190">
        <f>IF(OR(A16="sam.",A16="dim."),"-",'Récap. annuel'!$C$16)</f>
        <v>0.39876700680272109</v>
      </c>
    </row>
    <row r="17" spans="1:18" x14ac:dyDescent="0.25">
      <c r="A17" s="201" t="s">
        <v>47</v>
      </c>
      <c r="B17" s="239">
        <v>45976</v>
      </c>
      <c r="C17" s="18"/>
      <c r="D17" s="19"/>
      <c r="E17" s="19"/>
      <c r="F17" s="19"/>
      <c r="G17" s="19"/>
      <c r="H17" s="19"/>
      <c r="I17" s="202"/>
      <c r="J17" s="219"/>
      <c r="K17" s="202"/>
      <c r="L17" s="203"/>
      <c r="M17" s="204" t="str">
        <f>IF(SUM((D17-C17),(F17-E17),(H17-G17))=0,IF(I17=1,'[1]Récap. annuel'!$C$14,"-"),SUM((D17-C17),(F17-E17),(H17-G17)))</f>
        <v>-</v>
      </c>
      <c r="N17" s="208" t="str">
        <f t="shared" si="0"/>
        <v>-</v>
      </c>
      <c r="O17" s="208" t="str">
        <f>IF(I17=1,'[1]Récap. annuel'!$C$14,IF([1]Nov25!H17-[1]Nov25!G17=0,"-",[1]Nov25!H17-[1]Nov25!G17))</f>
        <v>-</v>
      </c>
      <c r="P17" s="208" t="str">
        <f>IF(K17=1,'[1]Récap. annuel'!$C$14,IF([1]Nov25!L17=1,'[1]Récap. annuel'!$C$14/2,"-"))</f>
        <v>-</v>
      </c>
      <c r="Q17" s="204" t="str">
        <f>IF(OR(A17="sam.",A17="dim.",A17=""),"-",'Récap. annuel'!$C$14)</f>
        <v>-</v>
      </c>
      <c r="R17" s="204" t="str">
        <f>IF(OR(A17="sam.",A17="dim."),"-",'Récap. annuel'!$C$16)</f>
        <v>-</v>
      </c>
    </row>
    <row r="18" spans="1:18" x14ac:dyDescent="0.25">
      <c r="A18" s="201" t="s">
        <v>48</v>
      </c>
      <c r="B18" s="239">
        <v>45977</v>
      </c>
      <c r="C18" s="18"/>
      <c r="D18" s="19"/>
      <c r="E18" s="19"/>
      <c r="F18" s="19"/>
      <c r="G18" s="19"/>
      <c r="H18" s="19"/>
      <c r="I18" s="202"/>
      <c r="J18" s="219"/>
      <c r="K18" s="202"/>
      <c r="L18" s="203"/>
      <c r="M18" s="204" t="str">
        <f>IF(SUM((D18-C18),(F18-E18),(H18-G18))=0,IF(I18=1,'[1]Récap. annuel'!$C$14,"-"),SUM((D18-C18),(F18-E18),(H18-G18)))</f>
        <v>-</v>
      </c>
      <c r="N18" s="208" t="str">
        <f t="shared" si="0"/>
        <v>-</v>
      </c>
      <c r="O18" s="208" t="str">
        <f>IF(I18=1,'[1]Récap. annuel'!$C$14,IF([1]Nov25!H18-[1]Nov25!G18=0,"-",[1]Nov25!H18-[1]Nov25!G18))</f>
        <v>-</v>
      </c>
      <c r="P18" s="208" t="str">
        <f>IF(K18=1,'[1]Récap. annuel'!$C$14,IF([1]Nov25!L18=1,'[1]Récap. annuel'!$C$14/2,"-"))</f>
        <v>-</v>
      </c>
      <c r="Q18" s="204" t="str">
        <f>IF(OR(A18="sam.",A18="dim.",A18=""),"-",'Récap. annuel'!$C$14)</f>
        <v>-</v>
      </c>
      <c r="R18" s="204" t="str">
        <f>IF(OR(A18="sam.",A18="dim."),"-",'Récap. annuel'!$C$16)</f>
        <v>-</v>
      </c>
    </row>
    <row r="19" spans="1:18" x14ac:dyDescent="0.25">
      <c r="A19" s="184" t="s">
        <v>49</v>
      </c>
      <c r="B19" s="209">
        <v>45978</v>
      </c>
      <c r="C19" s="14"/>
      <c r="D19" s="15"/>
      <c r="E19" s="15"/>
      <c r="F19" s="15"/>
      <c r="G19" s="15"/>
      <c r="H19" s="15"/>
      <c r="I19" s="210"/>
      <c r="J19" s="211"/>
      <c r="K19" s="210"/>
      <c r="L19" s="212"/>
      <c r="M19" s="188" t="str">
        <f>IF(SUM((D19-C19),(F19-E19),(H19-G19))=0,IF(I19=1,'[1]Récap. annuel'!$C$14,"-"),SUM((D19-C19),(F19-E19),(H19-G19)))</f>
        <v>-</v>
      </c>
      <c r="N19" s="199" t="str">
        <f t="shared" si="0"/>
        <v>-</v>
      </c>
      <c r="O19" s="199" t="str">
        <f>IF(I19=1,'[1]Récap. annuel'!$C$14,IF([1]Nov25!H19-[1]Nov25!G19=0,"-",[1]Nov25!H19-[1]Nov25!G19))</f>
        <v>-</v>
      </c>
      <c r="P19" s="199" t="str">
        <f>IF(K19=1,'[1]Récap. annuel'!$C$14,IF([1]Nov25!L19=1,'[1]Récap. annuel'!$C$14/2,"-"))</f>
        <v>-</v>
      </c>
      <c r="Q19" s="190">
        <f>IF(OR(A19="sam.",A19="dim.",A19=""),"-",'Récap. annuel'!$C$14)</f>
        <v>0.34583333333333338</v>
      </c>
      <c r="R19" s="190">
        <f>IF(OR(A19="sam.",A19="dim."),"-",'Récap. annuel'!$C$16)</f>
        <v>0.39876700680272109</v>
      </c>
    </row>
    <row r="20" spans="1:18" x14ac:dyDescent="0.25">
      <c r="A20" s="192" t="s">
        <v>50</v>
      </c>
      <c r="B20" s="214">
        <v>45979</v>
      </c>
      <c r="C20" s="12"/>
      <c r="D20" s="13"/>
      <c r="E20" s="13"/>
      <c r="F20" s="13"/>
      <c r="G20" s="13"/>
      <c r="H20" s="13"/>
      <c r="I20" s="215"/>
      <c r="J20" s="216"/>
      <c r="K20" s="215"/>
      <c r="L20" s="217"/>
      <c r="M20" s="190" t="str">
        <f>IF(SUM((D20-C20),(F20-E20),(H20-G20))=0,IF(I20=1,'[1]Récap. annuel'!$C$14,"-"),SUM((D20-C20),(F20-E20),(H20-G20)))</f>
        <v>-</v>
      </c>
      <c r="N20" s="240" t="str">
        <f t="shared" si="0"/>
        <v>-</v>
      </c>
      <c r="O20" s="240" t="str">
        <f>IF(I20=1,'[1]Récap. annuel'!$C$14,IF([1]Nov25!H20-[1]Nov25!G20=0,"-",[1]Nov25!H20-[1]Nov25!G20))</f>
        <v>-</v>
      </c>
      <c r="P20" s="240" t="str">
        <f>IF(K20=1,'[1]Récap. annuel'!$C$14,IF([1]Nov25!L20=1,'[1]Récap. annuel'!$C$14/2,"-"))</f>
        <v>-</v>
      </c>
      <c r="Q20" s="199">
        <f>IF(OR(A20="sam.",A20="dim.",A20=""),"-",'Récap. annuel'!$C$14)</f>
        <v>0.34583333333333338</v>
      </c>
      <c r="R20" s="199">
        <f>IF(OR(A20="sam.",A20="dim."),"-",'Récap. annuel'!$C$16)</f>
        <v>0.39876700680272109</v>
      </c>
    </row>
    <row r="21" spans="1:18" x14ac:dyDescent="0.25">
      <c r="A21" s="184" t="s">
        <v>51</v>
      </c>
      <c r="B21" s="209">
        <v>45980</v>
      </c>
      <c r="C21" s="14"/>
      <c r="D21" s="15"/>
      <c r="E21" s="15"/>
      <c r="F21" s="15"/>
      <c r="G21" s="15"/>
      <c r="H21" s="15"/>
      <c r="I21" s="210"/>
      <c r="J21" s="211"/>
      <c r="K21" s="210"/>
      <c r="L21" s="212"/>
      <c r="M21" s="188" t="str">
        <f>IF(SUM((D21-C21),(F21-E21),(H21-G21))=0,IF(I21=1,'[1]Récap. annuel'!$C$14,"-"),SUM((D21-C21),(F21-E21),(H21-G21)))</f>
        <v>-</v>
      </c>
      <c r="N21" s="199" t="str">
        <f t="shared" si="0"/>
        <v>-</v>
      </c>
      <c r="O21" s="199" t="str">
        <f>IF(I21=1,'[1]Récap. annuel'!$C$14,IF([1]Nov25!H21-[1]Nov25!G21=0,"-",[1]Nov25!H21-[1]Nov25!G21))</f>
        <v>-</v>
      </c>
      <c r="P21" s="199" t="str">
        <f>IF(K21=1,'[1]Récap. annuel'!$C$14,IF([1]Nov25!L21=1,'[1]Récap. annuel'!$C$14/2,"-"))</f>
        <v>-</v>
      </c>
      <c r="Q21" s="190">
        <f>IF(OR(A21="sam.",A21="dim.",A21=""),"-",'Récap. annuel'!$C$14)</f>
        <v>0.34583333333333338</v>
      </c>
      <c r="R21" s="190">
        <f>IF(OR(A21="sam.",A21="dim."),"-",'Récap. annuel'!$C$16)</f>
        <v>0.39876700680272109</v>
      </c>
    </row>
    <row r="22" spans="1:18" x14ac:dyDescent="0.25">
      <c r="A22" s="192" t="s">
        <v>52</v>
      </c>
      <c r="B22" s="214">
        <v>45981</v>
      </c>
      <c r="C22" s="12"/>
      <c r="D22" s="13"/>
      <c r="E22" s="13"/>
      <c r="F22" s="13"/>
      <c r="G22" s="13"/>
      <c r="H22" s="13"/>
      <c r="I22" s="215"/>
      <c r="J22" s="216"/>
      <c r="K22" s="215"/>
      <c r="L22" s="217"/>
      <c r="M22" s="190" t="str">
        <f>IF(SUM((D22-C22),(F22-E22),(H22-G22))=0,IF(I22=1,'[1]Récap. annuel'!$C$14,"-"),SUM((D22-C22),(F22-E22),(H22-G22)))</f>
        <v>-</v>
      </c>
      <c r="N22" s="240" t="str">
        <f t="shared" si="0"/>
        <v>-</v>
      </c>
      <c r="O22" s="240" t="str">
        <f>IF(I22=1,'[1]Récap. annuel'!$C$14,IF([1]Nov25!H22-[1]Nov25!G22=0,"-",[1]Nov25!H22-[1]Nov25!G22))</f>
        <v>-</v>
      </c>
      <c r="P22" s="240" t="str">
        <f>IF(K22=1,'[1]Récap. annuel'!$C$14,IF([1]Nov25!L22=1,'[1]Récap. annuel'!$C$14/2,"-"))</f>
        <v>-</v>
      </c>
      <c r="Q22" s="199">
        <f>IF(OR(A22="sam.",A22="dim.",A22=""),"-",'Récap. annuel'!$C$14)</f>
        <v>0.34583333333333338</v>
      </c>
      <c r="R22" s="199">
        <f>IF(OR(A22="sam.",A22="dim."),"-",'Récap. annuel'!$C$16)</f>
        <v>0.39876700680272109</v>
      </c>
    </row>
    <row r="23" spans="1:18" x14ac:dyDescent="0.25">
      <c r="A23" s="184" t="s">
        <v>53</v>
      </c>
      <c r="B23" s="209">
        <v>45982</v>
      </c>
      <c r="C23" s="14"/>
      <c r="D23" s="15"/>
      <c r="E23" s="15"/>
      <c r="F23" s="15"/>
      <c r="G23" s="15"/>
      <c r="H23" s="15"/>
      <c r="I23" s="210"/>
      <c r="J23" s="211"/>
      <c r="K23" s="210"/>
      <c r="L23" s="212"/>
      <c r="M23" s="188" t="str">
        <f>IF(SUM((D23-C23),(F23-E23),(H23-G23))=0,IF(I23=1,'[1]Récap. annuel'!$C$14,"-"),SUM((D23-C23),(F23-E23),(H23-G23)))</f>
        <v>-</v>
      </c>
      <c r="N23" s="199" t="str">
        <f t="shared" si="0"/>
        <v>-</v>
      </c>
      <c r="O23" s="199" t="str">
        <f>IF(I23=1,'[1]Récap. annuel'!$C$14,IF([1]Nov25!H23-[1]Nov25!G23=0,"-",[1]Nov25!H23-[1]Nov25!G23))</f>
        <v>-</v>
      </c>
      <c r="P23" s="199" t="str">
        <f>IF(K23=1,'[1]Récap. annuel'!$C$14,IF([1]Nov25!L23=1,'[1]Récap. annuel'!$C$14/2,"-"))</f>
        <v>-</v>
      </c>
      <c r="Q23" s="190">
        <f>IF(OR(A23="sam.",A23="dim.",A23=""),"-",'Récap. annuel'!$C$14)</f>
        <v>0.34583333333333338</v>
      </c>
      <c r="R23" s="190">
        <f>IF(OR(A23="sam.",A23="dim."),"-",'Récap. annuel'!$C$16)</f>
        <v>0.39876700680272109</v>
      </c>
    </row>
    <row r="24" spans="1:18" x14ac:dyDescent="0.25">
      <c r="A24" s="201" t="s">
        <v>47</v>
      </c>
      <c r="B24" s="239">
        <v>45983</v>
      </c>
      <c r="C24" s="18"/>
      <c r="D24" s="19"/>
      <c r="E24" s="19"/>
      <c r="F24" s="19"/>
      <c r="G24" s="19"/>
      <c r="H24" s="19"/>
      <c r="I24" s="202"/>
      <c r="J24" s="219"/>
      <c r="K24" s="202"/>
      <c r="L24" s="203"/>
      <c r="M24" s="204" t="str">
        <f>IF(SUM((D24-C24),(F24-E24),(H24-G24))=0,IF(I24=1,'[1]Récap. annuel'!$C$14,"-"),SUM((D24-C24),(F24-E24),(H24-G24)))</f>
        <v>-</v>
      </c>
      <c r="N24" s="208" t="str">
        <f t="shared" si="0"/>
        <v>-</v>
      </c>
      <c r="O24" s="208" t="str">
        <f>IF(I24=1,'[1]Récap. annuel'!$C$14,IF([1]Nov25!H24-[1]Nov25!G24=0,"-",[1]Nov25!H24-[1]Nov25!G24))</f>
        <v>-</v>
      </c>
      <c r="P24" s="208" t="str">
        <f>IF(K24=1,'[1]Récap. annuel'!$C$14,IF([1]Nov25!L24=1,'[1]Récap. annuel'!$C$14/2,"-"))</f>
        <v>-</v>
      </c>
      <c r="Q24" s="204" t="str">
        <f>IF(OR(A24="sam.",A24="dim.",A24=""),"-",'Récap. annuel'!$C$14)</f>
        <v>-</v>
      </c>
      <c r="R24" s="204" t="str">
        <f>IF(OR(A24="sam.",A24="dim."),"-",'Récap. annuel'!$C$16)</f>
        <v>-</v>
      </c>
    </row>
    <row r="25" spans="1:18" x14ac:dyDescent="0.25">
      <c r="A25" s="201" t="s">
        <v>48</v>
      </c>
      <c r="B25" s="239">
        <v>45984</v>
      </c>
      <c r="C25" s="18"/>
      <c r="D25" s="19"/>
      <c r="E25" s="19"/>
      <c r="F25" s="19"/>
      <c r="G25" s="19"/>
      <c r="H25" s="19"/>
      <c r="I25" s="202"/>
      <c r="J25" s="219"/>
      <c r="K25" s="202"/>
      <c r="L25" s="203"/>
      <c r="M25" s="204" t="str">
        <f>IF(SUM((D25-C25),(F25-E25),(H25-G25))=0,IF(I25=1,'[1]Récap. annuel'!$C$14,"-"),SUM((D25-C25),(F25-E25),(H25-G25)))</f>
        <v>-</v>
      </c>
      <c r="N25" s="204" t="str">
        <f t="shared" si="0"/>
        <v>-</v>
      </c>
      <c r="O25" s="204" t="str">
        <f>IF(I25=1,'[1]Récap. annuel'!$C$14,IF([1]Nov25!H25-[1]Nov25!G25=0,"-",[1]Nov25!H25-[1]Nov25!G25))</f>
        <v>-</v>
      </c>
      <c r="P25" s="204" t="str">
        <f>IF(K25=1,'[1]Récap. annuel'!$C$14,IF([1]Nov25!L25=1,'[1]Récap. annuel'!$C$14/2,"-"))</f>
        <v>-</v>
      </c>
      <c r="Q25" s="204" t="str">
        <f>IF(OR(A25="sam.",A25="dim.",A25=""),"-",'Récap. annuel'!$C$14)</f>
        <v>-</v>
      </c>
      <c r="R25" s="204" t="str">
        <f>IF(OR(A25="sam.",A25="dim."),"-",'Récap. annuel'!$C$16)</f>
        <v>-</v>
      </c>
    </row>
    <row r="26" spans="1:18" x14ac:dyDescent="0.25">
      <c r="A26" s="184" t="s">
        <v>49</v>
      </c>
      <c r="B26" s="209">
        <v>45985</v>
      </c>
      <c r="C26" s="14"/>
      <c r="D26" s="15"/>
      <c r="E26" s="15"/>
      <c r="F26" s="15"/>
      <c r="G26" s="15"/>
      <c r="H26" s="15"/>
      <c r="I26" s="210"/>
      <c r="J26" s="211"/>
      <c r="K26" s="210"/>
      <c r="L26" s="212"/>
      <c r="M26" s="188" t="str">
        <f>IF(SUM((D26-C26),(F26-E26),(H26-G26))=0,IF(I26=1,'[1]Récap. annuel'!$C$14,"-"),SUM((D26-C26),(F26-E26),(H26-G26)))</f>
        <v>-</v>
      </c>
      <c r="N26" s="199" t="str">
        <f t="shared" si="0"/>
        <v>-</v>
      </c>
      <c r="O26" s="199" t="str">
        <f>IF(I26=1,'[1]Récap. annuel'!$C$14,IF([1]Nov25!H26-[1]Nov25!G26=0,"-",[1]Nov25!H26-[1]Nov25!G26))</f>
        <v>-</v>
      </c>
      <c r="P26" s="199" t="str">
        <f>IF(K26=1,'[1]Récap. annuel'!$C$14,IF([1]Nov25!L26=1,'[1]Récap. annuel'!$C$14/2,"-"))</f>
        <v>-</v>
      </c>
      <c r="Q26" s="190">
        <f>IF(OR(A26="sam.",A26="dim.",A26=""),"-",'Récap. annuel'!$C$14)</f>
        <v>0.34583333333333338</v>
      </c>
      <c r="R26" s="190">
        <f>IF(OR(A26="sam.",A26="dim."),"-",'Récap. annuel'!$C$16)</f>
        <v>0.39876700680272109</v>
      </c>
    </row>
    <row r="27" spans="1:18" x14ac:dyDescent="0.25">
      <c r="A27" s="192" t="s">
        <v>50</v>
      </c>
      <c r="B27" s="214">
        <v>45986</v>
      </c>
      <c r="C27" s="12"/>
      <c r="D27" s="13"/>
      <c r="E27" s="13"/>
      <c r="F27" s="13"/>
      <c r="G27" s="13"/>
      <c r="H27" s="13"/>
      <c r="I27" s="215"/>
      <c r="J27" s="216"/>
      <c r="K27" s="215"/>
      <c r="L27" s="217"/>
      <c r="M27" s="190" t="str">
        <f>IF(SUM((D27-C27),(F27-E27),(H27-G27))=0,IF(I27=1,'[1]Récap. annuel'!$C$14,"-"),SUM((D27-C27),(F27-E27),(H27-G27)))</f>
        <v>-</v>
      </c>
      <c r="N27" s="240" t="str">
        <f t="shared" si="0"/>
        <v>-</v>
      </c>
      <c r="O27" s="240" t="str">
        <f>IF(I27=1,'[1]Récap. annuel'!$C$14,IF([1]Nov25!H27-[1]Nov25!G27=0,"-",[1]Nov25!H27-[1]Nov25!G27))</f>
        <v>-</v>
      </c>
      <c r="P27" s="240" t="str">
        <f>IF(K27=1,'[1]Récap. annuel'!$C$14,IF([1]Nov25!L27=1,'[1]Récap. annuel'!$C$14/2,"-"))</f>
        <v>-</v>
      </c>
      <c r="Q27" s="199">
        <f>IF(OR(A27="sam.",A27="dim.",A27=""),"-",'Récap. annuel'!$C$14)</f>
        <v>0.34583333333333338</v>
      </c>
      <c r="R27" s="199">
        <f>IF(OR(A27="sam.",A27="dim."),"-",'Récap. annuel'!$C$16)</f>
        <v>0.39876700680272109</v>
      </c>
    </row>
    <row r="28" spans="1:18" x14ac:dyDescent="0.25">
      <c r="A28" s="184" t="s">
        <v>51</v>
      </c>
      <c r="B28" s="209">
        <v>45987</v>
      </c>
      <c r="C28" s="14"/>
      <c r="D28" s="15"/>
      <c r="E28" s="15"/>
      <c r="F28" s="15"/>
      <c r="G28" s="15"/>
      <c r="H28" s="15"/>
      <c r="I28" s="210"/>
      <c r="J28" s="211"/>
      <c r="K28" s="210"/>
      <c r="L28" s="212"/>
      <c r="M28" s="188" t="str">
        <f>IF(SUM((D28-C28),(F28-E28),(H28-G28))=0,IF(I28=1,'[1]Récap. annuel'!$C$14,"-"),SUM((D28-C28),(F28-E28),(H28-G28)))</f>
        <v>-</v>
      </c>
      <c r="N28" s="199" t="str">
        <f t="shared" si="0"/>
        <v>-</v>
      </c>
      <c r="O28" s="199" t="str">
        <f>IF(I28=1,'[1]Récap. annuel'!$C$14,IF([1]Nov25!H28-[1]Nov25!G28=0,"-",[1]Nov25!H28-[1]Nov25!G28))</f>
        <v>-</v>
      </c>
      <c r="P28" s="199" t="str">
        <f>IF(K28=1,'[1]Récap. annuel'!$C$14,IF([1]Nov25!L28=1,'[1]Récap. annuel'!$C$14/2,"-"))</f>
        <v>-</v>
      </c>
      <c r="Q28" s="190">
        <f>IF(OR(A28="sam.",A28="dim.",A28=""),"-",'Récap. annuel'!$C$14)</f>
        <v>0.34583333333333338</v>
      </c>
      <c r="R28" s="190">
        <f>IF(OR(A28="sam.",A28="dim."),"-",'Récap. annuel'!$C$16)</f>
        <v>0.39876700680272109</v>
      </c>
    </row>
    <row r="29" spans="1:18" x14ac:dyDescent="0.25">
      <c r="A29" s="192" t="s">
        <v>52</v>
      </c>
      <c r="B29" s="214">
        <v>45988</v>
      </c>
      <c r="C29" s="12"/>
      <c r="D29" s="13"/>
      <c r="E29" s="13"/>
      <c r="F29" s="13"/>
      <c r="G29" s="13"/>
      <c r="H29" s="13"/>
      <c r="I29" s="215"/>
      <c r="J29" s="216"/>
      <c r="K29" s="215"/>
      <c r="L29" s="217"/>
      <c r="M29" s="190" t="str">
        <f>IF(SUM((D29-C29),(F29-E29),(H29-G29))=0,IF(I29=1,'[1]Récap. annuel'!$C$14,"-"),SUM((D29-C29),(F29-E29),(H29-G29)))</f>
        <v>-</v>
      </c>
      <c r="N29" s="240" t="str">
        <f t="shared" si="0"/>
        <v>-</v>
      </c>
      <c r="O29" s="240" t="str">
        <f>IF(I29=1,'[1]Récap. annuel'!$C$14,IF([1]Nov25!H29-[1]Nov25!G29=0,"-",[1]Nov25!H29-[1]Nov25!G29))</f>
        <v>-</v>
      </c>
      <c r="P29" s="240" t="str">
        <f>IF(K29=1,'[1]Récap. annuel'!$C$14,IF([1]Nov25!L29=1,'[1]Récap. annuel'!$C$14/2,"-"))</f>
        <v>-</v>
      </c>
      <c r="Q29" s="199">
        <f>IF(OR(A29="sam.",A29="dim.",A29=""),"-",'Récap. annuel'!$C$14)</f>
        <v>0.34583333333333338</v>
      </c>
      <c r="R29" s="199">
        <f>IF(OR(A29="sam.",A29="dim."),"-",'Récap. annuel'!$C$16)</f>
        <v>0.39876700680272109</v>
      </c>
    </row>
    <row r="30" spans="1:18" x14ac:dyDescent="0.25">
      <c r="A30" s="184" t="s">
        <v>53</v>
      </c>
      <c r="B30" s="209">
        <v>45989</v>
      </c>
      <c r="C30" s="14"/>
      <c r="D30" s="15"/>
      <c r="E30" s="15"/>
      <c r="F30" s="15"/>
      <c r="G30" s="15"/>
      <c r="H30" s="15"/>
      <c r="I30" s="210"/>
      <c r="J30" s="211"/>
      <c r="K30" s="210"/>
      <c r="L30" s="212"/>
      <c r="M30" s="188" t="str">
        <f>IF(SUM((D30-C30),(F30-E30),(H30-G30))=0,IF(I30=1,'[1]Récap. annuel'!$C$14,"-"),SUM((D30-C30),(F30-E30),(H30-G30)))</f>
        <v>-</v>
      </c>
      <c r="N30" s="199" t="str">
        <f t="shared" si="0"/>
        <v>-</v>
      </c>
      <c r="O30" s="199" t="str">
        <f>IF(I30=1,'[1]Récap. annuel'!$C$14,IF([1]Nov25!H30-[1]Nov25!G30=0,"-",[1]Nov25!H30-[1]Nov25!G30))</f>
        <v>-</v>
      </c>
      <c r="P30" s="199" t="str">
        <f>IF(K30=1,'[1]Récap. annuel'!$C$14,IF([1]Nov25!L30=1,'[1]Récap. annuel'!$C$14/2,"-"))</f>
        <v>-</v>
      </c>
      <c r="Q30" s="190">
        <f>IF(OR(A30="sam.",A30="dim.",A30=""),"-",'Récap. annuel'!$C$14)</f>
        <v>0.34583333333333338</v>
      </c>
      <c r="R30" s="190">
        <f>IF(OR(A30="sam.",A30="dim."),"-",'Récap. annuel'!$C$16)</f>
        <v>0.39876700680272109</v>
      </c>
    </row>
    <row r="31" spans="1:18" x14ac:dyDescent="0.25">
      <c r="A31" s="201" t="s">
        <v>47</v>
      </c>
      <c r="B31" s="239">
        <v>45990</v>
      </c>
      <c r="C31" s="18"/>
      <c r="D31" s="19"/>
      <c r="E31" s="19"/>
      <c r="F31" s="19"/>
      <c r="G31" s="19"/>
      <c r="H31" s="19"/>
      <c r="I31" s="202"/>
      <c r="J31" s="219"/>
      <c r="K31" s="202"/>
      <c r="L31" s="203"/>
      <c r="M31" s="204" t="str">
        <f>IF(SUM((D31-C31),(F31-E31),(H31-G31))=0,IF(I31=1,'[1]Récap. annuel'!$C$14,"-"),SUM((D31-C31),(F31-E31),(H31-G31)))</f>
        <v>-</v>
      </c>
      <c r="N31" s="208" t="str">
        <f t="shared" si="0"/>
        <v>-</v>
      </c>
      <c r="O31" s="208" t="str">
        <f>IF(I31=1,'[1]Récap. annuel'!$C$14,IF([1]Nov25!H31-[1]Nov25!G31=0,"-",[1]Nov25!H31-[1]Nov25!G31))</f>
        <v>-</v>
      </c>
      <c r="P31" s="208" t="str">
        <f>IF(K31=1,'[1]Récap. annuel'!$C$14,IF([1]Nov25!L31=1,'[1]Récap. annuel'!$C$14/2,"-"))</f>
        <v>-</v>
      </c>
      <c r="Q31" s="204" t="str">
        <f>IF(OR(A31="sam.",A31="dim.",A31=""),"-",'Récap. annuel'!$C$14)</f>
        <v>-</v>
      </c>
      <c r="R31" s="204" t="str">
        <f>IF(OR(A31="sam.",A31="dim."),"-",'Récap. annuel'!$C$16)</f>
        <v>-</v>
      </c>
    </row>
    <row r="32" spans="1:18" ht="15.75" thickBot="1" x14ac:dyDescent="0.3">
      <c r="A32" s="258" t="s">
        <v>48</v>
      </c>
      <c r="B32" s="259">
        <v>45991</v>
      </c>
      <c r="C32" s="260"/>
      <c r="D32" s="20"/>
      <c r="E32" s="20"/>
      <c r="F32" s="20"/>
      <c r="G32" s="20"/>
      <c r="H32" s="20"/>
      <c r="I32" s="261"/>
      <c r="J32" s="262"/>
      <c r="K32" s="261"/>
      <c r="L32" s="263"/>
      <c r="M32" s="264" t="str">
        <f>IF(SUM((D32-C32),(F32-E32),(H32-G32))=0,IF(I32=1,'[1]Récap. annuel'!$C$14,"-"),SUM((D32-C32),(F32-E32),(H32-G32)))</f>
        <v>-</v>
      </c>
      <c r="N32" s="352" t="str">
        <f t="shared" si="0"/>
        <v>-</v>
      </c>
      <c r="O32" s="352" t="str">
        <f>IF(I32=1,'[1]Récap. annuel'!$C$14,IF([1]Nov25!H32-[1]Nov25!G32=0,"-",[1]Nov25!H32-[1]Nov25!G32))</f>
        <v>-</v>
      </c>
      <c r="P32" s="352" t="str">
        <f>IF(K32=1,'[1]Récap. annuel'!$C$14,IF([1]Nov25!L32=1,'[1]Récap. annuel'!$C$14/2,"-"))</f>
        <v>-</v>
      </c>
      <c r="Q32" s="264" t="str">
        <f>IF(OR(A32="sam.",A32="dim.",A32=""),"-",'Récap. annuel'!$C$14)</f>
        <v>-</v>
      </c>
      <c r="R32" s="264" t="str">
        <f>IF(OR(A32="sam.",A32="dim."),"-",'Récap. annuel'!$C$16)</f>
        <v>-</v>
      </c>
    </row>
    <row r="33" spans="1:18" ht="15.75" thickBot="1" x14ac:dyDescent="0.3">
      <c r="A33" s="227"/>
      <c r="B33" s="236"/>
      <c r="C33" s="229"/>
      <c r="D33" s="229"/>
      <c r="E33" s="229"/>
      <c r="F33" s="229"/>
      <c r="G33" s="229"/>
      <c r="H33" s="229"/>
      <c r="I33" s="157"/>
      <c r="J33" s="230"/>
      <c r="K33" s="429" t="s">
        <v>7</v>
      </c>
      <c r="L33" s="431"/>
      <c r="M33" s="255">
        <f t="shared" ref="M33:R33" si="1">SUM(M3:M32)</f>
        <v>0</v>
      </c>
      <c r="N33" s="255">
        <f t="shared" si="1"/>
        <v>0</v>
      </c>
      <c r="O33" s="255">
        <f t="shared" si="1"/>
        <v>0</v>
      </c>
      <c r="P33" s="255">
        <f t="shared" si="1"/>
        <v>0</v>
      </c>
      <c r="Q33" s="256">
        <f t="shared" si="1"/>
        <v>6.9166666666666652</v>
      </c>
      <c r="R33" s="256">
        <f t="shared" si="1"/>
        <v>7.9753401360544238</v>
      </c>
    </row>
    <row r="34" spans="1:18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15</v>
      </c>
      <c r="L34" s="430"/>
      <c r="M34" s="234">
        <f>[1]Oct25!M35-(SUM(SUM([1]Nov25!K3:K32),SUM([1]Nov25!L3:L32)/2))</f>
        <v>55</v>
      </c>
      <c r="N34" s="235"/>
      <c r="O34" s="235"/>
      <c r="P34" s="235"/>
      <c r="Q34" s="229"/>
      <c r="R34" s="229"/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14</v>
      </c>
      <c r="L35" s="430"/>
      <c r="M35" s="237">
        <f>SUM(SUMIF(G3:G32,"&lt;&gt;",O3:O32),SUMIF(I3:I32,"&lt;&gt;",O3:O32))</f>
        <v>0</v>
      </c>
      <c r="N35" s="238"/>
      <c r="O35" s="238"/>
      <c r="P35" s="238"/>
      <c r="Q35" s="229"/>
      <c r="R35" s="229"/>
    </row>
  </sheetData>
  <protectedRanges>
    <protectedRange algorithmName="SHA-512" hashValue="2QImkUwPol4+H0cOE67zGKRncYVWhzyaLCQJq1CQY1dDOAk7opYkXWmWRH5hJT1EZO/hB2iXZ/gGW9hmCXMP6g==" saltValue="l1JW0G/Xh5gw+vzfEIzm6w==" spinCount="100000" sqref="M36:M1048576 Q36:Q1048576 A36:B1048576" name="mois_nonModifiable"/>
    <protectedRange algorithmName="SHA-512" hashValue="2QImkUwPol4+H0cOE67zGKRncYVWhzyaLCQJq1CQY1dDOAk7opYkXWmWRH5hJT1EZO/hB2iXZ/gGW9hmCXMP6g==" saltValue="l1JW0G/Xh5gw+vzfEIzm6w==" spinCount="100000" sqref="N36:P1048576" name="mois_nonModifiable_3"/>
    <protectedRange algorithmName="SHA-512" hashValue="2QImkUwPol4+H0cOE67zGKRncYVWhzyaLCQJq1CQY1dDOAk7opYkXWmWRH5hJT1EZO/hB2iXZ/gGW9hmCXMP6g==" saltValue="l1JW0G/Xh5gw+vzfEIzm6w==" spinCount="100000" sqref="A1:A31 A33:B35 M1:M34 B1:B32 Q1:Q35" name="mois_nonModifiable_1"/>
    <protectedRange algorithmName="SHA-512" hashValue="2QImkUwPol4+H0cOE67zGKRncYVWhzyaLCQJq1CQY1dDOAk7opYkXWmWRH5hJT1EZO/hB2iXZ/gGW9hmCXMP6g==" saltValue="l1JW0G/Xh5gw+vzfEIzm6w==" spinCount="100000" sqref="M35" name="mois_nonModifiable_1_2"/>
    <protectedRange algorithmName="SHA-512" hashValue="2QImkUwPol4+H0cOE67zGKRncYVWhzyaLCQJq1CQY1dDOAk7opYkXWmWRH5hJT1EZO/hB2iXZ/gGW9hmCXMP6g==" saltValue="l1JW0G/Xh5gw+vzfEIzm6w==" spinCount="100000" sqref="N1:O1 N3:P35" name="mois_nonModifiable_3_2"/>
  </protectedRanges>
  <mergeCells count="13">
    <mergeCell ref="R1:R2"/>
    <mergeCell ref="K34:L34"/>
    <mergeCell ref="K35:L35"/>
    <mergeCell ref="A1:B2"/>
    <mergeCell ref="C1:F1"/>
    <mergeCell ref="K1:L1"/>
    <mergeCell ref="M1:M2"/>
    <mergeCell ref="Q1:Q2"/>
    <mergeCell ref="G1:J1"/>
    <mergeCell ref="N1:N2"/>
    <mergeCell ref="O1:O2"/>
    <mergeCell ref="P1:P2"/>
    <mergeCell ref="K33:L3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A7240-63D7-4A49-AD77-1850A0C689E5}">
  <sheetPr codeName="Feuil13"/>
  <dimension ref="A1:R36"/>
  <sheetViews>
    <sheetView showGridLines="0" zoomScaleNormal="100" workbookViewId="0">
      <selection activeCell="S36" sqref="S36"/>
    </sheetView>
  </sheetViews>
  <sheetFormatPr baseColWidth="10" defaultColWidth="10.85546875" defaultRowHeight="15" x14ac:dyDescent="0.25"/>
  <cols>
    <col min="1" max="1" width="7.140625" style="1" bestFit="1" customWidth="1"/>
    <col min="2" max="2" width="18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0.42578125" style="24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114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184" t="s">
        <v>49</v>
      </c>
      <c r="B3" s="209">
        <v>45992</v>
      </c>
      <c r="C3" s="53"/>
      <c r="D3" s="15"/>
      <c r="E3" s="15"/>
      <c r="F3" s="15"/>
      <c r="G3" s="15"/>
      <c r="H3" s="15"/>
      <c r="I3" s="210"/>
      <c r="J3" s="211"/>
      <c r="K3" s="210"/>
      <c r="L3" s="212"/>
      <c r="M3" s="188" t="str">
        <f>IF(SUM((D3-C3),(F3-E3),(H3-G3))=0,IF(I3=1,'[1]Récap. annuel'!$C$14,"-"),SUM((D3-C3),(F3-E3),(H3-G3)))</f>
        <v>-</v>
      </c>
      <c r="N3" s="199" t="str">
        <f>IF(SUM((D3-C3),(F3-E3))=0,"-",SUM((D3-C3),(F3-E3)))</f>
        <v>-</v>
      </c>
      <c r="O3" s="199" t="str">
        <f>IF(I3=1,'[1]Récap. annuel'!$C$14,IF([1]Dec25!H3-[1]Dec25!G3=0,"-",[1]Dec25!H3-[1]Dec25!G3))</f>
        <v>-</v>
      </c>
      <c r="P3" s="199" t="str">
        <f>IF(K3=1,'[1]Récap. annuel'!$C$14,IF([1]Dec25!L3=1,'[1]Récap. annuel'!$C$14/2,"-"))</f>
        <v>-</v>
      </c>
      <c r="Q3" s="190">
        <f>IF(OR(A3="sam.",A3="dim.",A3=""),"-",'Récap. annuel'!$C$14)</f>
        <v>0.34583333333333338</v>
      </c>
      <c r="R3" s="190">
        <f>IF(OR(A3="sam.",A3="dim."),"-",'Récap. annuel'!$C$16)</f>
        <v>0.39876700680272109</v>
      </c>
    </row>
    <row r="4" spans="1:18" x14ac:dyDescent="0.25">
      <c r="A4" s="192" t="s">
        <v>50</v>
      </c>
      <c r="B4" s="214">
        <v>45993</v>
      </c>
      <c r="C4" s="52"/>
      <c r="D4" s="13"/>
      <c r="E4" s="13"/>
      <c r="F4" s="13"/>
      <c r="G4" s="13"/>
      <c r="H4" s="13"/>
      <c r="I4" s="215"/>
      <c r="J4" s="216"/>
      <c r="K4" s="215"/>
      <c r="L4" s="217"/>
      <c r="M4" s="190" t="str">
        <f>IF(SUM((D4-C4),(F4-E4),(H4-G4))=0,IF(I4=1,'[1]Récap. annuel'!$C$14,"-"),SUM((D4-C4),(F4-E4),(H4-G4)))</f>
        <v>-</v>
      </c>
      <c r="N4" s="198" t="str">
        <f t="shared" ref="N4:N33" si="0">IF(SUM((D4-C4),(F4-E4))=0,"-",SUM((D4-C4),(F4-E4)))</f>
        <v>-</v>
      </c>
      <c r="O4" s="198" t="str">
        <f>IF(I4=1,'[1]Récap. annuel'!$C$14,IF([1]Dec25!H4-[1]Dec25!G4=0,"-",[1]Dec25!H4-[1]Dec25!G4))</f>
        <v>-</v>
      </c>
      <c r="P4" s="198" t="str">
        <f>IF(K4=1,'[1]Récap. annuel'!$C$14,IF([1]Dec25!L4=1,'[1]Récap. annuel'!$C$14/2,"-"))</f>
        <v>-</v>
      </c>
      <c r="Q4" s="199">
        <f>IF(OR(A4="sam.",A4="dim.",A4=""),"-",'Récap. annuel'!$C$14)</f>
        <v>0.34583333333333338</v>
      </c>
      <c r="R4" s="199">
        <f>IF(OR(A4="sam.",A4="dim."),"-",'Récap. annuel'!$C$16)</f>
        <v>0.39876700680272109</v>
      </c>
    </row>
    <row r="5" spans="1:18" x14ac:dyDescent="0.25">
      <c r="A5" s="184" t="s">
        <v>51</v>
      </c>
      <c r="B5" s="209">
        <v>45994</v>
      </c>
      <c r="C5" s="53"/>
      <c r="D5" s="15"/>
      <c r="E5" s="15"/>
      <c r="F5" s="15"/>
      <c r="G5" s="15"/>
      <c r="H5" s="15"/>
      <c r="I5" s="210"/>
      <c r="J5" s="211"/>
      <c r="K5" s="210"/>
      <c r="L5" s="212"/>
      <c r="M5" s="188" t="str">
        <f>IF(SUM((D5-C5),(F5-E5),(H5-G5))=0,IF(I5=1,'[1]Récap. annuel'!$C$14,"-"),SUM((D5-C5),(F5-E5),(H5-G5)))</f>
        <v>-</v>
      </c>
      <c r="N5" s="199" t="str">
        <f t="shared" si="0"/>
        <v>-</v>
      </c>
      <c r="O5" s="199" t="str">
        <f>IF(I5=1,'[1]Récap. annuel'!$C$14,IF([1]Dec25!H5-[1]Dec25!G5=0,"-",[1]Dec25!H5-[1]Dec25!G5))</f>
        <v>-</v>
      </c>
      <c r="P5" s="199" t="str">
        <f>IF(K5=1,'[1]Récap. annuel'!$C$14,IF([1]Dec25!L5=1,'[1]Récap. annuel'!$C$14/2,"-"))</f>
        <v>-</v>
      </c>
      <c r="Q5" s="190">
        <f>IF(OR(A5="sam.",A5="dim.",A5=""),"-",'Récap. annuel'!$C$14)</f>
        <v>0.34583333333333338</v>
      </c>
      <c r="R5" s="190">
        <f>IF(OR(A5="sam.",A5="dim."),"-",'Récap. annuel'!$C$16)</f>
        <v>0.39876700680272109</v>
      </c>
    </row>
    <row r="6" spans="1:18" x14ac:dyDescent="0.25">
      <c r="A6" s="192" t="s">
        <v>52</v>
      </c>
      <c r="B6" s="214">
        <v>45995</v>
      </c>
      <c r="C6" s="52"/>
      <c r="D6" s="13"/>
      <c r="E6" s="13"/>
      <c r="F6" s="13"/>
      <c r="G6" s="13"/>
      <c r="H6" s="13"/>
      <c r="I6" s="215"/>
      <c r="J6" s="216"/>
      <c r="K6" s="215"/>
      <c r="L6" s="217"/>
      <c r="M6" s="190" t="str">
        <f>IF(SUM((D6-C6),(F6-E6),(H6-G6))=0,IF(I6=1,'[1]Récap. annuel'!$C$14,"-"),SUM((D6-C6),(F6-E6),(H6-G6)))</f>
        <v>-</v>
      </c>
      <c r="N6" s="198" t="str">
        <f t="shared" si="0"/>
        <v>-</v>
      </c>
      <c r="O6" s="198" t="str">
        <f>IF(I6=1,'[1]Récap. annuel'!$C$14,IF([1]Dec25!H6-[1]Dec25!G6=0,"-",[1]Dec25!H6-[1]Dec25!G6))</f>
        <v>-</v>
      </c>
      <c r="P6" s="198" t="str">
        <f>IF(K6=1,'[1]Récap. annuel'!$C$14,IF([1]Dec25!L6=1,'[1]Récap. annuel'!$C$14/2,"-"))</f>
        <v>-</v>
      </c>
      <c r="Q6" s="199">
        <f>IF(OR(A6="sam.",A6="dim.",A6=""),"-",'Récap. annuel'!$C$14)</f>
        <v>0.34583333333333338</v>
      </c>
      <c r="R6" s="199">
        <f>IF(OR(A6="sam.",A6="dim."),"-",'Récap. annuel'!$C$16)</f>
        <v>0.39876700680272109</v>
      </c>
    </row>
    <row r="7" spans="1:18" x14ac:dyDescent="0.25">
      <c r="A7" s="184" t="s">
        <v>53</v>
      </c>
      <c r="B7" s="209">
        <v>45996</v>
      </c>
      <c r="C7" s="53"/>
      <c r="D7" s="15"/>
      <c r="E7" s="15"/>
      <c r="F7" s="15"/>
      <c r="G7" s="15"/>
      <c r="H7" s="15"/>
      <c r="I7" s="210"/>
      <c r="J7" s="211"/>
      <c r="K7" s="210"/>
      <c r="L7" s="212"/>
      <c r="M7" s="188" t="str">
        <f>IF(SUM((D7-C7),(F7-E7),(H7-G7))=0,IF(I7=1,'[1]Récap. annuel'!$C$14,"-"),SUM((D7-C7),(F7-E7),(H7-G7)))</f>
        <v>-</v>
      </c>
      <c r="N7" s="199" t="str">
        <f t="shared" si="0"/>
        <v>-</v>
      </c>
      <c r="O7" s="199" t="str">
        <f>IF(I7=1,'[1]Récap. annuel'!$C$14,IF([1]Dec25!H7-[1]Dec25!G7=0,"-",[1]Dec25!H7-[1]Dec25!G7))</f>
        <v>-</v>
      </c>
      <c r="P7" s="199" t="str">
        <f>IF(K7=1,'[1]Récap. annuel'!$C$14,IF([1]Dec25!L7=1,'[1]Récap. annuel'!$C$14/2,"-"))</f>
        <v>-</v>
      </c>
      <c r="Q7" s="190">
        <f>IF(OR(A7="sam.",A7="dim.",A7=""),"-",'Récap. annuel'!$C$14)</f>
        <v>0.34583333333333338</v>
      </c>
      <c r="R7" s="190">
        <f>IF(OR(A7="sam.",A7="dim."),"-",'Récap. annuel'!$C$16)</f>
        <v>0.39876700680272109</v>
      </c>
    </row>
    <row r="8" spans="1:18" x14ac:dyDescent="0.25">
      <c r="A8" s="201" t="s">
        <v>47</v>
      </c>
      <c r="B8" s="239">
        <v>45997</v>
      </c>
      <c r="C8" s="51"/>
      <c r="D8" s="19"/>
      <c r="E8" s="19"/>
      <c r="F8" s="19"/>
      <c r="G8" s="19"/>
      <c r="H8" s="19"/>
      <c r="I8" s="202"/>
      <c r="J8" s="219"/>
      <c r="K8" s="202"/>
      <c r="L8" s="203"/>
      <c r="M8" s="204" t="str">
        <f>IF(SUM((D8-C8),(F8-E8),(H8-G8))=0,IF(I8=1,'[1]Récap. annuel'!$C$14,"-"),SUM((D8-C8),(F8-E8),(H8-G8)))</f>
        <v>-</v>
      </c>
      <c r="N8" s="204" t="str">
        <f t="shared" si="0"/>
        <v>-</v>
      </c>
      <c r="O8" s="204" t="str">
        <f>IF(I8=1,'[1]Récap. annuel'!$C$14,IF([1]Dec25!H8-[1]Dec25!G8=0,"-",[1]Dec25!H8-[1]Dec25!G8))</f>
        <v>-</v>
      </c>
      <c r="P8" s="204" t="str">
        <f>IF(K8=1,'[1]Récap. annuel'!$C$14,IF([1]Dec25!L8=1,'[1]Récap. annuel'!$C$14/2,"-"))</f>
        <v>-</v>
      </c>
      <c r="Q8" s="204" t="str">
        <f>IF(OR(A8="sam.",A8="dim.",A8=""),"-",'Récap. annuel'!$C$14)</f>
        <v>-</v>
      </c>
      <c r="R8" s="204" t="str">
        <f>IF(OR(A8="sam.",A8="dim."),"-",'Récap. annuel'!$C$16)</f>
        <v>-</v>
      </c>
    </row>
    <row r="9" spans="1:18" x14ac:dyDescent="0.25">
      <c r="A9" s="201" t="s">
        <v>48</v>
      </c>
      <c r="B9" s="239">
        <v>45998</v>
      </c>
      <c r="C9" s="51"/>
      <c r="D9" s="19"/>
      <c r="E9" s="19"/>
      <c r="F9" s="19"/>
      <c r="G9" s="19"/>
      <c r="H9" s="19"/>
      <c r="I9" s="202"/>
      <c r="J9" s="219"/>
      <c r="K9" s="202"/>
      <c r="L9" s="203"/>
      <c r="M9" s="204" t="str">
        <f>IF(SUM((D9-C9),(F9-E9),(H9-G9))=0,IF(I9=1,'[1]Récap. annuel'!$C$14,"-"),SUM((D9-C9),(F9-E9),(H9-G9)))</f>
        <v>-</v>
      </c>
      <c r="N9" s="204" t="str">
        <f t="shared" si="0"/>
        <v>-</v>
      </c>
      <c r="O9" s="204" t="str">
        <f>IF(I9=1,'[1]Récap. annuel'!$C$14,IF([1]Dec25!H9-[1]Dec25!G9=0,"-",[1]Dec25!H9-[1]Dec25!G9))</f>
        <v>-</v>
      </c>
      <c r="P9" s="204" t="str">
        <f>IF(K9=1,'[1]Récap. annuel'!$C$14,IF([1]Dec25!L9=1,'[1]Récap. annuel'!$C$14/2,"-"))</f>
        <v>-</v>
      </c>
      <c r="Q9" s="204" t="str">
        <f>IF(OR(A9="sam.",A9="dim.",A9=""),"-",'Récap. annuel'!$C$14)</f>
        <v>-</v>
      </c>
      <c r="R9" s="204" t="str">
        <f>IF(OR(A9="sam.",A9="dim."),"-",'Récap. annuel'!$C$16)</f>
        <v>-</v>
      </c>
    </row>
    <row r="10" spans="1:18" x14ac:dyDescent="0.25">
      <c r="A10" s="184" t="s">
        <v>49</v>
      </c>
      <c r="B10" s="209">
        <v>45999</v>
      </c>
      <c r="C10" s="53"/>
      <c r="D10" s="15"/>
      <c r="E10" s="15"/>
      <c r="F10" s="15"/>
      <c r="G10" s="15"/>
      <c r="H10" s="15"/>
      <c r="I10" s="210"/>
      <c r="J10" s="211"/>
      <c r="K10" s="210"/>
      <c r="L10" s="212"/>
      <c r="M10" s="188" t="str">
        <f>IF(SUM((D10-C10),(F10-E10),(H10-G10))=0,IF(I10=1,'[1]Récap. annuel'!$C$14,"-"),SUM((D10-C10),(F10-E10),(H10-G10)))</f>
        <v>-</v>
      </c>
      <c r="N10" s="199" t="str">
        <f t="shared" si="0"/>
        <v>-</v>
      </c>
      <c r="O10" s="199" t="str">
        <f>IF(I10=1,'[1]Récap. annuel'!$C$14,IF([1]Dec25!H10-[1]Dec25!G10=0,"-",[1]Dec25!H10-[1]Dec25!G10))</f>
        <v>-</v>
      </c>
      <c r="P10" s="199" t="str">
        <f>IF(K10=1,'[1]Récap. annuel'!$C$14,IF([1]Dec25!L10=1,'[1]Récap. annuel'!$C$14/2,"-"))</f>
        <v>-</v>
      </c>
      <c r="Q10" s="190">
        <f>IF(OR(A10="sam.",A10="dim.",A10=""),"-",'Récap. annuel'!$C$14)</f>
        <v>0.34583333333333338</v>
      </c>
      <c r="R10" s="190">
        <f>IF(OR(A10="sam.",A10="dim."),"-",'Récap. annuel'!$C$16)</f>
        <v>0.39876700680272109</v>
      </c>
    </row>
    <row r="11" spans="1:18" x14ac:dyDescent="0.25">
      <c r="A11" s="192" t="s">
        <v>50</v>
      </c>
      <c r="B11" s="214">
        <v>46000</v>
      </c>
      <c r="C11" s="52"/>
      <c r="D11" s="13"/>
      <c r="E11" s="13"/>
      <c r="F11" s="13"/>
      <c r="G11" s="13"/>
      <c r="H11" s="13"/>
      <c r="I11" s="215"/>
      <c r="J11" s="216"/>
      <c r="K11" s="215"/>
      <c r="L11" s="217"/>
      <c r="M11" s="190" t="str">
        <f>IF(SUM((D11-C11),(F11-E11),(H11-G11))=0,IF(I11=1,'[1]Récap. annuel'!$C$14,"-"),SUM((D11-C11),(F11-E11),(H11-G11)))</f>
        <v>-</v>
      </c>
      <c r="N11" s="198" t="str">
        <f t="shared" si="0"/>
        <v>-</v>
      </c>
      <c r="O11" s="198" t="str">
        <f>IF(I11=1,'[1]Récap. annuel'!$C$14,IF([1]Dec25!H11-[1]Dec25!G11=0,"-",[1]Dec25!H11-[1]Dec25!G11))</f>
        <v>-</v>
      </c>
      <c r="P11" s="198" t="str">
        <f>IF(K11=1,'[1]Récap. annuel'!$C$14,IF([1]Dec25!L11=1,'[1]Récap. annuel'!$C$14/2,"-"))</f>
        <v>-</v>
      </c>
      <c r="Q11" s="199">
        <f>IF(OR(A11="sam.",A11="dim.",A11=""),"-",'Récap. annuel'!$C$14)</f>
        <v>0.34583333333333338</v>
      </c>
      <c r="R11" s="199">
        <f>IF(OR(A11="sam.",A11="dim."),"-",'Récap. annuel'!$C$16)</f>
        <v>0.39876700680272109</v>
      </c>
    </row>
    <row r="12" spans="1:18" x14ac:dyDescent="0.25">
      <c r="A12" s="184" t="s">
        <v>51</v>
      </c>
      <c r="B12" s="209">
        <v>46001</v>
      </c>
      <c r="C12" s="53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199" t="str">
        <f t="shared" si="0"/>
        <v>-</v>
      </c>
      <c r="O12" s="199" t="str">
        <f>IF(I12=1,'[1]Récap. annuel'!$C$14,IF([1]Dec25!H12-[1]Dec25!G12=0,"-",[1]Dec25!H12-[1]Dec25!G12))</f>
        <v>-</v>
      </c>
      <c r="P12" s="199" t="str">
        <f>IF(K12=1,'[1]Récap. annuel'!$C$14,IF([1]Dec25!L12=1,'[1]Récap. annuel'!$C$14/2,"-"))</f>
        <v>-</v>
      </c>
      <c r="Q12" s="190">
        <f>IF(OR(A12="sam.",A12="dim.",A12=""),"-",'Récap. annuel'!$C$14)</f>
        <v>0.34583333333333338</v>
      </c>
      <c r="R12" s="190">
        <f>IF(OR(A12="sam.",A12="dim."),"-",'Récap. annuel'!$C$16)</f>
        <v>0.39876700680272109</v>
      </c>
    </row>
    <row r="13" spans="1:18" x14ac:dyDescent="0.25">
      <c r="A13" s="192" t="s">
        <v>52</v>
      </c>
      <c r="B13" s="214">
        <v>46002</v>
      </c>
      <c r="C13" s="52"/>
      <c r="D13" s="13"/>
      <c r="E13" s="13"/>
      <c r="F13" s="13"/>
      <c r="G13" s="13"/>
      <c r="H13" s="13"/>
      <c r="I13" s="215"/>
      <c r="J13" s="216"/>
      <c r="K13" s="215"/>
      <c r="L13" s="217"/>
      <c r="M13" s="190" t="str">
        <f>IF(SUM((D13-C13),(F13-E13),(H13-G13))=0,IF(I13=1,'[1]Récap. annuel'!$C$14,"-"),SUM((D13-C13),(F13-E13),(H13-G13)))</f>
        <v>-</v>
      </c>
      <c r="N13" s="198" t="str">
        <f t="shared" si="0"/>
        <v>-</v>
      </c>
      <c r="O13" s="198" t="str">
        <f>IF(I13=1,'[1]Récap. annuel'!$C$14,IF([1]Dec25!H13-[1]Dec25!G13=0,"-",[1]Dec25!H13-[1]Dec25!G13))</f>
        <v>-</v>
      </c>
      <c r="P13" s="198" t="str">
        <f>IF(K13=1,'[1]Récap. annuel'!$C$14,IF([1]Dec25!L13=1,'[1]Récap. annuel'!$C$14/2,"-"))</f>
        <v>-</v>
      </c>
      <c r="Q13" s="199">
        <f>IF(OR(A13="sam.",A13="dim.",A13=""),"-",'Récap. annuel'!$C$14)</f>
        <v>0.34583333333333338</v>
      </c>
      <c r="R13" s="199">
        <f>IF(OR(A13="sam.",A13="dim."),"-",'Récap. annuel'!$C$16)</f>
        <v>0.39876700680272109</v>
      </c>
    </row>
    <row r="14" spans="1:18" x14ac:dyDescent="0.25">
      <c r="A14" s="184" t="s">
        <v>53</v>
      </c>
      <c r="B14" s="209">
        <v>46003</v>
      </c>
      <c r="C14" s="53"/>
      <c r="D14" s="15"/>
      <c r="E14" s="15"/>
      <c r="F14" s="15"/>
      <c r="G14" s="15"/>
      <c r="H14" s="15"/>
      <c r="I14" s="210"/>
      <c r="J14" s="211"/>
      <c r="K14" s="210"/>
      <c r="L14" s="212"/>
      <c r="M14" s="188" t="str">
        <f>IF(SUM((D14-C14),(F14-E14),(H14-G14))=0,IF(I14=1,'[1]Récap. annuel'!$C$14,"-"),SUM((D14-C14),(F14-E14),(H14-G14)))</f>
        <v>-</v>
      </c>
      <c r="N14" s="199" t="str">
        <f t="shared" si="0"/>
        <v>-</v>
      </c>
      <c r="O14" s="199" t="str">
        <f>IF(I14=1,'[1]Récap. annuel'!$C$14,IF([1]Dec25!H14-[1]Dec25!G14=0,"-",[1]Dec25!H14-[1]Dec25!G14))</f>
        <v>-</v>
      </c>
      <c r="P14" s="199" t="str">
        <f>IF(K14=1,'[1]Récap. annuel'!$C$14,IF([1]Dec25!L14=1,'[1]Récap. annuel'!$C$14/2,"-"))</f>
        <v>-</v>
      </c>
      <c r="Q14" s="190">
        <f>IF(OR(A14="sam.",A14="dim.",A14=""),"-",'Récap. annuel'!$C$14)</f>
        <v>0.34583333333333338</v>
      </c>
      <c r="R14" s="190">
        <f>IF(OR(A14="sam.",A14="dim."),"-",'Récap. annuel'!$C$16)</f>
        <v>0.39876700680272109</v>
      </c>
    </row>
    <row r="15" spans="1:18" x14ac:dyDescent="0.25">
      <c r="A15" s="201" t="s">
        <v>47</v>
      </c>
      <c r="B15" s="239">
        <v>46004</v>
      </c>
      <c r="C15" s="51"/>
      <c r="D15" s="19"/>
      <c r="E15" s="19"/>
      <c r="F15" s="19"/>
      <c r="G15" s="19"/>
      <c r="H15" s="19"/>
      <c r="I15" s="202"/>
      <c r="J15" s="219"/>
      <c r="K15" s="202"/>
      <c r="L15" s="203"/>
      <c r="M15" s="204" t="str">
        <f>IF(SUM((D15-C15),(F15-E15),(H15-G15))=0,IF(I15=1,'[1]Récap. annuel'!$C$14,"-"),SUM((D15-C15),(F15-E15),(H15-G15)))</f>
        <v>-</v>
      </c>
      <c r="N15" s="204" t="str">
        <f t="shared" si="0"/>
        <v>-</v>
      </c>
      <c r="O15" s="204" t="str">
        <f>IF(I15=1,'[1]Récap. annuel'!$C$14,IF([1]Dec25!H15-[1]Dec25!G15=0,"-",[1]Dec25!H15-[1]Dec25!G15))</f>
        <v>-</v>
      </c>
      <c r="P15" s="204" t="str">
        <f>IF(K15=1,'[1]Récap. annuel'!$C$14,IF([1]Dec25!L15=1,'[1]Récap. annuel'!$C$14/2,"-"))</f>
        <v>-</v>
      </c>
      <c r="Q15" s="204" t="str">
        <f>IF(OR(A15="sam.",A15="dim.",A15=""),"-",'Récap. annuel'!$C$14)</f>
        <v>-</v>
      </c>
      <c r="R15" s="204" t="str">
        <f>IF(OR(A15="sam.",A15="dim."),"-",'Récap. annuel'!$C$16)</f>
        <v>-</v>
      </c>
    </row>
    <row r="16" spans="1:18" x14ac:dyDescent="0.25">
      <c r="A16" s="201" t="s">
        <v>48</v>
      </c>
      <c r="B16" s="239">
        <v>46005</v>
      </c>
      <c r="C16" s="51"/>
      <c r="D16" s="19"/>
      <c r="E16" s="19"/>
      <c r="F16" s="19"/>
      <c r="G16" s="19"/>
      <c r="H16" s="19"/>
      <c r="I16" s="202"/>
      <c r="J16" s="219"/>
      <c r="K16" s="202"/>
      <c r="L16" s="203"/>
      <c r="M16" s="204" t="str">
        <f>IF(SUM((D16-C16),(F16-E16),(H16-G16))=0,IF(I16=1,'[1]Récap. annuel'!$C$14,"-"),SUM((D16-C16),(F16-E16),(H16-G16)))</f>
        <v>-</v>
      </c>
      <c r="N16" s="208" t="str">
        <f t="shared" si="0"/>
        <v>-</v>
      </c>
      <c r="O16" s="208" t="str">
        <f>IF(I16=1,'[1]Récap. annuel'!$C$14,IF([1]Dec25!H16-[1]Dec25!G16=0,"-",[1]Dec25!H16-[1]Dec25!G16))</f>
        <v>-</v>
      </c>
      <c r="P16" s="208" t="str">
        <f>IF(K16=1,'[1]Récap. annuel'!$C$14,IF([1]Dec25!L16=1,'[1]Récap. annuel'!$C$14/2,"-"))</f>
        <v>-</v>
      </c>
      <c r="Q16" s="204" t="str">
        <f>IF(OR(A16="sam.",A16="dim.",A16=""),"-",'Récap. annuel'!$C$14)</f>
        <v>-</v>
      </c>
      <c r="R16" s="204" t="str">
        <f>IF(OR(A16="sam.",A16="dim."),"-",'Récap. annuel'!$C$16)</f>
        <v>-</v>
      </c>
    </row>
    <row r="17" spans="1:18" x14ac:dyDescent="0.25">
      <c r="A17" s="184" t="s">
        <v>49</v>
      </c>
      <c r="B17" s="209">
        <v>46006</v>
      </c>
      <c r="C17" s="53"/>
      <c r="D17" s="15"/>
      <c r="E17" s="15"/>
      <c r="F17" s="15"/>
      <c r="G17" s="15"/>
      <c r="H17" s="15"/>
      <c r="I17" s="210"/>
      <c r="J17" s="211"/>
      <c r="K17" s="210"/>
      <c r="L17" s="212"/>
      <c r="M17" s="188" t="str">
        <f>IF(SUM((D17-C17),(F17-E17),(H17-G17))=0,IF(I17=1,'[1]Récap. annuel'!$C$14,"-"),SUM((D17-C17),(F17-E17),(H17-G17)))</f>
        <v>-</v>
      </c>
      <c r="N17" s="199" t="str">
        <f t="shared" si="0"/>
        <v>-</v>
      </c>
      <c r="O17" s="199" t="str">
        <f>IF(I17=1,'[1]Récap. annuel'!$C$14,IF([1]Dec25!H17-[1]Dec25!G17=0,"-",[1]Dec25!H17-[1]Dec25!G17))</f>
        <v>-</v>
      </c>
      <c r="P17" s="199" t="str">
        <f>IF(K17=1,'[1]Récap. annuel'!$C$14,IF([1]Dec25!L17=1,'[1]Récap. annuel'!$C$14/2,"-"))</f>
        <v>-</v>
      </c>
      <c r="Q17" s="190">
        <f>IF(OR(A17="sam.",A17="dim.",A17=""),"-",'Récap. annuel'!$C$14)</f>
        <v>0.34583333333333338</v>
      </c>
      <c r="R17" s="190">
        <f>IF(OR(A17="sam.",A17="dim."),"-",'Récap. annuel'!$C$16)</f>
        <v>0.39876700680272109</v>
      </c>
    </row>
    <row r="18" spans="1:18" x14ac:dyDescent="0.25">
      <c r="A18" s="192" t="s">
        <v>50</v>
      </c>
      <c r="B18" s="214">
        <v>46007</v>
      </c>
      <c r="C18" s="52"/>
      <c r="D18" s="13"/>
      <c r="E18" s="13"/>
      <c r="F18" s="13"/>
      <c r="G18" s="13"/>
      <c r="H18" s="13"/>
      <c r="I18" s="215"/>
      <c r="J18" s="216"/>
      <c r="K18" s="215"/>
      <c r="L18" s="217"/>
      <c r="M18" s="190" t="str">
        <f>IF(SUM((D18-C18),(F18-E18),(H18-G18))=0,IF(I18=1,'[1]Récap. annuel'!$C$14,"-"),SUM((D18-C18),(F18-E18),(H18-G18)))</f>
        <v>-</v>
      </c>
      <c r="N18" s="198" t="str">
        <f t="shared" si="0"/>
        <v>-</v>
      </c>
      <c r="O18" s="198" t="str">
        <f>IF(I18=1,'[1]Récap. annuel'!$C$14,IF([1]Dec25!H18-[1]Dec25!G18=0,"-",[1]Dec25!H18-[1]Dec25!G18))</f>
        <v>-</v>
      </c>
      <c r="P18" s="198" t="str">
        <f>IF(K18=1,'[1]Récap. annuel'!$C$14,IF([1]Dec25!L18=1,'[1]Récap. annuel'!$C$14/2,"-"))</f>
        <v>-</v>
      </c>
      <c r="Q18" s="199">
        <f>IF(OR(A18="sam.",A18="dim.",A18=""),"-",'Récap. annuel'!$C$14)</f>
        <v>0.34583333333333338</v>
      </c>
      <c r="R18" s="199">
        <f>IF(OR(A18="sam.",A18="dim."),"-",'Récap. annuel'!$C$16)</f>
        <v>0.39876700680272109</v>
      </c>
    </row>
    <row r="19" spans="1:18" x14ac:dyDescent="0.25">
      <c r="A19" s="184" t="s">
        <v>51</v>
      </c>
      <c r="B19" s="209">
        <v>46008</v>
      </c>
      <c r="C19" s="53"/>
      <c r="D19" s="15"/>
      <c r="E19" s="15"/>
      <c r="F19" s="15"/>
      <c r="G19" s="15"/>
      <c r="H19" s="15"/>
      <c r="I19" s="210"/>
      <c r="J19" s="211"/>
      <c r="K19" s="210"/>
      <c r="L19" s="212"/>
      <c r="M19" s="188" t="str">
        <f>IF(SUM((D19-C19),(F19-E19),(H19-G19))=0,IF(I19=1,'[1]Récap. annuel'!$C$14,"-"),SUM((D19-C19),(F19-E19),(H19-G19)))</f>
        <v>-</v>
      </c>
      <c r="N19" s="199" t="str">
        <f t="shared" si="0"/>
        <v>-</v>
      </c>
      <c r="O19" s="199" t="str">
        <f>IF(I19=1,'[1]Récap. annuel'!$C$14,IF([1]Dec25!H19-[1]Dec25!G19=0,"-",[1]Dec25!H19-[1]Dec25!G19))</f>
        <v>-</v>
      </c>
      <c r="P19" s="199" t="str">
        <f>IF(K19=1,'[1]Récap. annuel'!$C$14,IF([1]Dec25!L19=1,'[1]Récap. annuel'!$C$14/2,"-"))</f>
        <v>-</v>
      </c>
      <c r="Q19" s="190">
        <f>IF(OR(A19="sam.",A19="dim.",A19=""),"-",'Récap. annuel'!$C$14)</f>
        <v>0.34583333333333338</v>
      </c>
      <c r="R19" s="190">
        <f>IF(OR(A19="sam.",A19="dim."),"-",'Récap. annuel'!$C$16)</f>
        <v>0.39876700680272109</v>
      </c>
    </row>
    <row r="20" spans="1:18" x14ac:dyDescent="0.25">
      <c r="A20" s="192" t="s">
        <v>52</v>
      </c>
      <c r="B20" s="214">
        <v>46009</v>
      </c>
      <c r="C20" s="52"/>
      <c r="D20" s="13"/>
      <c r="E20" s="13"/>
      <c r="F20" s="13"/>
      <c r="G20" s="13"/>
      <c r="H20" s="13"/>
      <c r="I20" s="215"/>
      <c r="J20" s="216"/>
      <c r="K20" s="215"/>
      <c r="L20" s="217"/>
      <c r="M20" s="190" t="str">
        <f>IF(SUM((D20-C20),(F20-E20),(H20-G20))=0,IF(I20=1,'[1]Récap. annuel'!$C$14,"-"),SUM((D20-C20),(F20-E20),(H20-G20)))</f>
        <v>-</v>
      </c>
      <c r="N20" s="198" t="str">
        <f t="shared" si="0"/>
        <v>-</v>
      </c>
      <c r="O20" s="198" t="str">
        <f>IF(I20=1,'[1]Récap. annuel'!$C$14,IF([1]Dec25!H20-[1]Dec25!G20=0,"-",[1]Dec25!H20-[1]Dec25!G20))</f>
        <v>-</v>
      </c>
      <c r="P20" s="198" t="str">
        <f>IF(K20=1,'[1]Récap. annuel'!$C$14,IF([1]Dec25!L20=1,'[1]Récap. annuel'!$C$14/2,"-"))</f>
        <v>-</v>
      </c>
      <c r="Q20" s="199">
        <f>IF(OR(A20="sam.",A20="dim.",A20=""),"-",'Récap. annuel'!$C$14)</f>
        <v>0.34583333333333338</v>
      </c>
      <c r="R20" s="199">
        <f>IF(OR(A20="sam.",A20="dim."),"-",'Récap. annuel'!$C$16)</f>
        <v>0.39876700680272109</v>
      </c>
    </row>
    <row r="21" spans="1:18" x14ac:dyDescent="0.25">
      <c r="A21" s="184" t="s">
        <v>53</v>
      </c>
      <c r="B21" s="209">
        <v>46010</v>
      </c>
      <c r="C21" s="53"/>
      <c r="D21" s="15"/>
      <c r="E21" s="15"/>
      <c r="F21" s="15"/>
      <c r="G21" s="15"/>
      <c r="H21" s="15"/>
      <c r="I21" s="210"/>
      <c r="J21" s="211"/>
      <c r="K21" s="210"/>
      <c r="L21" s="212"/>
      <c r="M21" s="188" t="str">
        <f>IF(SUM((D21-C21),(F21-E21),(H21-G21))=0,IF(I21=1,'[1]Récap. annuel'!$C$14,"-"),SUM((D21-C21),(F21-E21),(H21-G21)))</f>
        <v>-</v>
      </c>
      <c r="N21" s="199" t="str">
        <f t="shared" si="0"/>
        <v>-</v>
      </c>
      <c r="O21" s="199" t="str">
        <f>IF(I21=1,'[1]Récap. annuel'!$C$14,IF([1]Dec25!H21-[1]Dec25!G21=0,"-",[1]Dec25!H21-[1]Dec25!G21))</f>
        <v>-</v>
      </c>
      <c r="P21" s="199" t="str">
        <f>IF(K21=1,'[1]Récap. annuel'!$C$14,IF([1]Dec25!L21=1,'[1]Récap. annuel'!$C$14/2,"-"))</f>
        <v>-</v>
      </c>
      <c r="Q21" s="190">
        <f>IF(OR(A21="sam.",A21="dim.",A21=""),"-",'Récap. annuel'!$C$14)</f>
        <v>0.34583333333333338</v>
      </c>
      <c r="R21" s="190">
        <f>IF(OR(A21="sam.",A21="dim."),"-",'Récap. annuel'!$C$16)</f>
        <v>0.39876700680272109</v>
      </c>
    </row>
    <row r="22" spans="1:18" x14ac:dyDescent="0.25">
      <c r="A22" s="201" t="s">
        <v>47</v>
      </c>
      <c r="B22" s="239">
        <v>46011</v>
      </c>
      <c r="C22" s="51"/>
      <c r="D22" s="19"/>
      <c r="E22" s="19"/>
      <c r="F22" s="19"/>
      <c r="G22" s="19"/>
      <c r="H22" s="19"/>
      <c r="I22" s="202"/>
      <c r="J22" s="219"/>
      <c r="K22" s="202"/>
      <c r="L22" s="203"/>
      <c r="M22" s="204" t="str">
        <f>IF(SUM((D22-C22),(F22-E22),(H22-G22))=0,IF(I22=1,'[1]Récap. annuel'!$C$14,"-"),SUM((D22-C22),(F22-E22),(H22-G22)))</f>
        <v>-</v>
      </c>
      <c r="N22" s="204" t="str">
        <f t="shared" si="0"/>
        <v>-</v>
      </c>
      <c r="O22" s="204" t="str">
        <f>IF(I22=1,'[1]Récap. annuel'!$C$14,IF([1]Dec25!H22-[1]Dec25!G22=0,"-",[1]Dec25!H22-[1]Dec25!G22))</f>
        <v>-</v>
      </c>
      <c r="P22" s="204" t="str">
        <f>IF(K22=1,'[1]Récap. annuel'!$C$14,IF([1]Dec25!L22=1,'[1]Récap. annuel'!$C$14/2,"-"))</f>
        <v>-</v>
      </c>
      <c r="Q22" s="204" t="str">
        <f>IF(OR(A22="sam.",A22="dim.",A22=""),"-",'[1]Récap. annuel'!$C$14)</f>
        <v>-</v>
      </c>
      <c r="R22" s="204" t="str">
        <f>IF(OR(A22="sam.",A22="dim."),"-",'[1]Récap. annuel'!$C$16)</f>
        <v>-</v>
      </c>
    </row>
    <row r="23" spans="1:18" x14ac:dyDescent="0.25">
      <c r="A23" s="201" t="s">
        <v>48</v>
      </c>
      <c r="B23" s="239">
        <v>46012</v>
      </c>
      <c r="C23" s="51"/>
      <c r="D23" s="19"/>
      <c r="E23" s="19"/>
      <c r="F23" s="19"/>
      <c r="G23" s="19"/>
      <c r="H23" s="19"/>
      <c r="I23" s="202"/>
      <c r="J23" s="219"/>
      <c r="K23" s="202"/>
      <c r="L23" s="203"/>
      <c r="M23" s="204" t="str">
        <f>IF(SUM((D23-C23),(F23-E23),(H23-G23))=0,IF(I23=1,'[1]Récap. annuel'!$C$14,"-"),SUM((D23-C23),(F23-E23),(H23-G23)))</f>
        <v>-</v>
      </c>
      <c r="N23" s="204" t="str">
        <f t="shared" si="0"/>
        <v>-</v>
      </c>
      <c r="O23" s="204" t="str">
        <f>IF(I23=1,'[1]Récap. annuel'!$C$14,IF([1]Dec25!H23-[1]Dec25!G23=0,"-",[1]Dec25!H23-[1]Dec25!G23))</f>
        <v>-</v>
      </c>
      <c r="P23" s="204" t="str">
        <f>IF(K23=1,'[1]Récap. annuel'!$C$14,IF([1]Dec25!L23=1,'[1]Récap. annuel'!$C$14/2,"-"))</f>
        <v>-</v>
      </c>
      <c r="Q23" s="204" t="str">
        <f>IF(OR(A23="sam.",A23="dim.",A23=""),"-",'[1]Récap. annuel'!$C$14)</f>
        <v>-</v>
      </c>
      <c r="R23" s="204" t="str">
        <f>IF(OR(A23="sam.",A23="dim."),"-",'[1]Récap. annuel'!$C$16)</f>
        <v>-</v>
      </c>
    </row>
    <row r="24" spans="1:18" x14ac:dyDescent="0.25">
      <c r="A24" s="184" t="s">
        <v>49</v>
      </c>
      <c r="B24" s="209">
        <v>46013</v>
      </c>
      <c r="C24" s="87"/>
      <c r="D24" s="80"/>
      <c r="E24" s="80"/>
      <c r="F24" s="80"/>
      <c r="G24" s="80"/>
      <c r="H24" s="80"/>
      <c r="I24" s="241"/>
      <c r="J24" s="242"/>
      <c r="K24" s="241"/>
      <c r="L24" s="243"/>
      <c r="M24" s="188" t="str">
        <f>IF(SUM((D24-C24),(F24-E24),(H24-G24))=0,IF(I24=1,'[1]Récap. annuel'!$C$14,"-"),SUM((D24-C24),(F24-E24),(H24-G24)))</f>
        <v>-</v>
      </c>
      <c r="N24" s="275" t="str">
        <f t="shared" si="0"/>
        <v>-</v>
      </c>
      <c r="O24" s="275" t="str">
        <f>IF(I24=1,'[1]Récap. annuel'!$C$14,IF([1]Dec25!H24-[1]Dec25!G24=0,"-",[1]Dec25!H24-[1]Dec25!G24))</f>
        <v>-</v>
      </c>
      <c r="P24" s="275" t="str">
        <f>IF(K24=1,'[1]Récap. annuel'!$C$14,IF([1]Dec25!L24=1,'[1]Récap. annuel'!$C$14/2,"-"))</f>
        <v>-</v>
      </c>
      <c r="Q24" s="190" t="s">
        <v>40</v>
      </c>
      <c r="R24" s="190" t="s">
        <v>40</v>
      </c>
    </row>
    <row r="25" spans="1:18" x14ac:dyDescent="0.25">
      <c r="A25" s="192" t="s">
        <v>50</v>
      </c>
      <c r="B25" s="214">
        <v>46014</v>
      </c>
      <c r="C25" s="353"/>
      <c r="D25" s="195"/>
      <c r="E25" s="195"/>
      <c r="F25" s="195"/>
      <c r="G25" s="195"/>
      <c r="H25" s="195"/>
      <c r="I25" s="196"/>
      <c r="J25" s="244"/>
      <c r="K25" s="196"/>
      <c r="L25" s="197"/>
      <c r="M25" s="190" t="str">
        <f>IF(SUM((D25-C25),(F25-E25),(H25-G25))=0,IF(I25=1,'[1]Récap. annuel'!$C$14,"-"),SUM((D25-C25),(F25-E25),(H25-G25)))</f>
        <v>-</v>
      </c>
      <c r="N25" s="198" t="str">
        <f>IF(SUM((D25-C25),(F25-E25))=0,"-",SUM((D25-C25),(F25-E25)))</f>
        <v>-</v>
      </c>
      <c r="O25" s="198" t="str">
        <f>IF(I25=1,'[1]Récap. annuel'!$C$14,IF([1]Dec25!H25-[1]Dec25!G25=0,"-",[1]Dec25!H25-[1]Dec25!G25))</f>
        <v>-</v>
      </c>
      <c r="P25" s="198" t="str">
        <f>IF(K25=1,'[1]Récap. annuel'!$C$14,IF([1]Dec25!L25=1,'[1]Récap. annuel'!$C$14/2,"-"))</f>
        <v>-</v>
      </c>
      <c r="Q25" s="199" t="s">
        <v>40</v>
      </c>
      <c r="R25" s="199" t="s">
        <v>40</v>
      </c>
    </row>
    <row r="26" spans="1:18" x14ac:dyDescent="0.25">
      <c r="A26" s="184" t="s">
        <v>51</v>
      </c>
      <c r="B26" s="209">
        <v>46015</v>
      </c>
      <c r="C26" s="87"/>
      <c r="D26" s="80"/>
      <c r="E26" s="80"/>
      <c r="F26" s="80"/>
      <c r="G26" s="80"/>
      <c r="H26" s="80"/>
      <c r="I26" s="241"/>
      <c r="J26" s="242"/>
      <c r="K26" s="241"/>
      <c r="L26" s="243"/>
      <c r="M26" s="188" t="str">
        <f>IF(SUM((D26-C26),(F26-E26),(H26-G26))=0,IF(I26=1,'[1]Récap. annuel'!$C$14,"-"),SUM((D26-C26),(F26-E26),(H26-G26)))</f>
        <v>-</v>
      </c>
      <c r="N26" s="275" t="str">
        <f>IF(SUM((D26-C26),(F26-E26))=0,"-",SUM((D26-C26),(F26-E26)))</f>
        <v>-</v>
      </c>
      <c r="O26" s="275" t="str">
        <f>IF(I26=1,'[1]Récap. annuel'!$C$14,IF([1]Dec25!H26-[1]Dec25!G26=0,"-",[1]Dec25!H26-[1]Dec25!G26))</f>
        <v>-</v>
      </c>
      <c r="P26" s="275" t="str">
        <f>IF(K26=1,'[1]Récap. annuel'!$C$14,IF([1]Dec25!L26=1,'[1]Récap. annuel'!$C$14/2,"-"))</f>
        <v>-</v>
      </c>
      <c r="Q26" s="190" t="s">
        <v>40</v>
      </c>
      <c r="R26" s="190" t="s">
        <v>40</v>
      </c>
    </row>
    <row r="27" spans="1:18" x14ac:dyDescent="0.25">
      <c r="A27" s="176" t="s">
        <v>52</v>
      </c>
      <c r="B27" s="307">
        <v>46016</v>
      </c>
      <c r="C27" s="354"/>
      <c r="D27" s="179"/>
      <c r="E27" s="179"/>
      <c r="F27" s="179"/>
      <c r="G27" s="179"/>
      <c r="H27" s="179"/>
      <c r="I27" s="180"/>
      <c r="J27" s="181"/>
      <c r="K27" s="180"/>
      <c r="L27" s="182"/>
      <c r="M27" s="173" t="str">
        <f>IF(SUM((D27-C27),(F27-E27),(H27-G27))=0,IF(I27=1,'[1]Récap. annuel'!$C$14,"-"),SUM((D27-C27),(F27-E27),(H27-G27)))</f>
        <v>-</v>
      </c>
      <c r="N27" s="173" t="str">
        <f t="shared" si="0"/>
        <v>-</v>
      </c>
      <c r="O27" s="173" t="str">
        <f>IF(I27=1,'[1]Récap. annuel'!$C$14,IF([1]Dec25!H27-[1]Dec25!G27=0,"-",[1]Dec25!H27-[1]Dec25!G27))</f>
        <v>-</v>
      </c>
      <c r="P27" s="173" t="str">
        <f>IF(K27=1,'[1]Récap. annuel'!$C$14,IF([1]Dec25!L27=1,'[1]Récap. annuel'!$C$14/2,"-"))</f>
        <v>-</v>
      </c>
      <c r="Q27" s="173" t="s">
        <v>40</v>
      </c>
      <c r="R27" s="173" t="s">
        <v>40</v>
      </c>
    </row>
    <row r="28" spans="1:18" x14ac:dyDescent="0.25">
      <c r="A28" s="176" t="s">
        <v>53</v>
      </c>
      <c r="B28" s="307">
        <v>46017</v>
      </c>
      <c r="C28" s="354"/>
      <c r="D28" s="179"/>
      <c r="E28" s="179"/>
      <c r="F28" s="179"/>
      <c r="G28" s="179"/>
      <c r="H28" s="179"/>
      <c r="I28" s="180"/>
      <c r="J28" s="180"/>
      <c r="K28" s="180"/>
      <c r="L28" s="182"/>
      <c r="M28" s="173" t="str">
        <f>IF(SUM((D28-C28),(F28-E28),(H28-G28))=0,IF(I28=1,'[1]Récap. annuel'!$C$14,"-"),SUM((D28-C28),(F28-E28),(H28-G28)))</f>
        <v>-</v>
      </c>
      <c r="N28" s="173" t="str">
        <f t="shared" si="0"/>
        <v>-</v>
      </c>
      <c r="O28" s="173" t="str">
        <f>IF(I28=1,'[1]Récap. annuel'!$C$14,IF([1]Dec25!H28-[1]Dec25!G28=0,"-",[1]Dec25!H28-[1]Dec25!G28))</f>
        <v>-</v>
      </c>
      <c r="P28" s="173" t="str">
        <f>IF(K28=1,'[1]Récap. annuel'!$C$14,IF([1]Dec25!L28=1,'[1]Récap. annuel'!$C$14/2,"-"))</f>
        <v>-</v>
      </c>
      <c r="Q28" s="173" t="s">
        <v>40</v>
      </c>
      <c r="R28" s="173" t="s">
        <v>40</v>
      </c>
    </row>
    <row r="29" spans="1:18" x14ac:dyDescent="0.25">
      <c r="A29" s="201" t="s">
        <v>47</v>
      </c>
      <c r="B29" s="239">
        <v>46018</v>
      </c>
      <c r="C29" s="51"/>
      <c r="D29" s="19"/>
      <c r="E29" s="19"/>
      <c r="F29" s="19"/>
      <c r="G29" s="19"/>
      <c r="H29" s="19"/>
      <c r="I29" s="202"/>
      <c r="J29" s="219"/>
      <c r="K29" s="202"/>
      <c r="L29" s="203"/>
      <c r="M29" s="204" t="str">
        <f>IF(SUM((D29-C29),(F29-E29),(H29-G29))=0,IF(I29=1,'[1]Récap. annuel'!$C$14,"-"),SUM((D29-C29),(F29-E29),(H29-G29)))</f>
        <v>-</v>
      </c>
      <c r="N29" s="204" t="str">
        <f t="shared" si="0"/>
        <v>-</v>
      </c>
      <c r="O29" s="204" t="str">
        <f>IF(I29=1,'[1]Récap. annuel'!$C$14,IF([1]Dec25!H29-[1]Dec25!G29=0,"-",[1]Dec25!H29-[1]Dec25!G29))</f>
        <v>-</v>
      </c>
      <c r="P29" s="204" t="str">
        <f>IF(K29=1,'[1]Récap. annuel'!$C$14,IF([1]Dec25!L29=1,'[1]Récap. annuel'!$C$14/2,"-"))</f>
        <v>-</v>
      </c>
      <c r="Q29" s="204" t="s">
        <v>40</v>
      </c>
      <c r="R29" s="204" t="s">
        <v>40</v>
      </c>
    </row>
    <row r="30" spans="1:18" x14ac:dyDescent="0.25">
      <c r="A30" s="201" t="s">
        <v>48</v>
      </c>
      <c r="B30" s="239">
        <v>46019</v>
      </c>
      <c r="C30" s="51"/>
      <c r="D30" s="19"/>
      <c r="E30" s="19"/>
      <c r="F30" s="19"/>
      <c r="G30" s="19"/>
      <c r="H30" s="19"/>
      <c r="I30" s="202"/>
      <c r="J30" s="219"/>
      <c r="K30" s="202"/>
      <c r="L30" s="203"/>
      <c r="M30" s="204" t="str">
        <f>IF(SUM((D30-C30),(F30-E30),(H30-G30))=0,IF(I30=1,'[1]Récap. annuel'!$C$14,"-"),SUM((D30-C30),(F30-E30),(H30-G30)))</f>
        <v>-</v>
      </c>
      <c r="N30" s="208" t="str">
        <f t="shared" si="0"/>
        <v>-</v>
      </c>
      <c r="O30" s="208" t="str">
        <f>IF(I30=1,'[1]Récap. annuel'!$C$14,IF([1]Dec25!H30-[1]Dec25!G30=0,"-",[1]Dec25!H30-[1]Dec25!G30))</f>
        <v>-</v>
      </c>
      <c r="P30" s="208" t="str">
        <f>IF(K30=1,'[1]Récap. annuel'!$C$14,IF([1]Dec25!L30=1,'[1]Récap. annuel'!$C$14/2,"-"))</f>
        <v>-</v>
      </c>
      <c r="Q30" s="204" t="str">
        <f>IF(OR(A30="sam.",A30="dim.",A30=""),"-",'[1]Récap. annuel'!$C$14)</f>
        <v>-</v>
      </c>
      <c r="R30" s="204" t="s">
        <v>40</v>
      </c>
    </row>
    <row r="31" spans="1:18" x14ac:dyDescent="0.25">
      <c r="A31" s="184" t="s">
        <v>49</v>
      </c>
      <c r="B31" s="209">
        <v>46020</v>
      </c>
      <c r="C31" s="87"/>
      <c r="D31" s="80"/>
      <c r="E31" s="80"/>
      <c r="F31" s="80"/>
      <c r="G31" s="80"/>
      <c r="H31" s="80"/>
      <c r="I31" s="241"/>
      <c r="J31" s="242"/>
      <c r="K31" s="241"/>
      <c r="L31" s="243"/>
      <c r="M31" s="188" t="str">
        <f>IF(SUM((D31-C31),(F31-E31),(H31-G31))=0,IF(I31=1,'[1]Récap. annuel'!$C$14,"-"),SUM((D31-C31),(F31-E31),(H31-G31)))</f>
        <v>-</v>
      </c>
      <c r="N31" s="275" t="str">
        <f t="shared" si="0"/>
        <v>-</v>
      </c>
      <c r="O31" s="275" t="str">
        <f>IF(I31=1,'[1]Récap. annuel'!$C$14,IF([1]Dec25!H31-[1]Dec25!G31=0,"-",[1]Dec25!H31-[1]Dec25!G31))</f>
        <v>-</v>
      </c>
      <c r="P31" s="275" t="str">
        <f>IF(K31=1,'[1]Récap. annuel'!$C$14,IF([1]Dec25!L31=1,'[1]Récap. annuel'!$C$14/2,"-"))</f>
        <v>-</v>
      </c>
      <c r="Q31" s="190">
        <f>IF(OR(A31="sam.",A31="dim.",A31=""),"-",'Récap. annuel'!$C$14)</f>
        <v>0.34583333333333338</v>
      </c>
      <c r="R31" s="190" t="s">
        <v>40</v>
      </c>
    </row>
    <row r="32" spans="1:18" x14ac:dyDescent="0.25">
      <c r="A32" s="192" t="s">
        <v>50</v>
      </c>
      <c r="B32" s="214">
        <v>46021</v>
      </c>
      <c r="C32" s="353"/>
      <c r="D32" s="195"/>
      <c r="E32" s="195"/>
      <c r="F32" s="195"/>
      <c r="G32" s="195"/>
      <c r="H32" s="195"/>
      <c r="I32" s="196"/>
      <c r="J32" s="244"/>
      <c r="K32" s="196"/>
      <c r="L32" s="197"/>
      <c r="M32" s="190" t="str">
        <f>IF(SUM((D32-C32),(F32-E32),(H32-G32))=0,IF(I32=1,'[1]Récap. annuel'!$C$14,"-"),SUM((D32-C32),(F32-E32),(H32-G32)))</f>
        <v>-</v>
      </c>
      <c r="N32" s="198" t="str">
        <f t="shared" si="0"/>
        <v>-</v>
      </c>
      <c r="O32" s="198" t="str">
        <f>IF(I32=1,'[1]Récap. annuel'!$C$14,IF([1]Dec25!H32-[1]Dec25!G32=0,"-",[1]Dec25!H32-[1]Dec25!G32))</f>
        <v>-</v>
      </c>
      <c r="P32" s="198" t="str">
        <f>IF(K32=1,'[1]Récap. annuel'!$C$14,IF([1]Dec25!L32=1,'[1]Récap. annuel'!$C$14/2,"-"))</f>
        <v>-</v>
      </c>
      <c r="Q32" s="199">
        <f>IF(OR(A32="sam.",A32="dim.",A32=""),"-",'Récap. annuel'!$C$14)</f>
        <v>0.34583333333333338</v>
      </c>
      <c r="R32" s="199" t="s">
        <v>40</v>
      </c>
    </row>
    <row r="33" spans="1:18" ht="15.75" thickBot="1" x14ac:dyDescent="0.3">
      <c r="A33" s="351" t="s">
        <v>51</v>
      </c>
      <c r="B33" s="336">
        <v>46022</v>
      </c>
      <c r="C33" s="406"/>
      <c r="D33" s="88"/>
      <c r="E33" s="88"/>
      <c r="F33" s="88"/>
      <c r="G33" s="88"/>
      <c r="H33" s="88"/>
      <c r="I33" s="337"/>
      <c r="J33" s="338"/>
      <c r="K33" s="337"/>
      <c r="L33" s="339"/>
      <c r="M33" s="380" t="str">
        <f>IF(SUM((D33-C33),(F33-E33),(H33-G33))=0,IF(I33=1,'[1]Récap. annuel'!$C$14,"-"),SUM((D33-C33),(F33-E33),(H33-G33)))</f>
        <v>-</v>
      </c>
      <c r="N33" s="405" t="str">
        <f t="shared" si="0"/>
        <v>-</v>
      </c>
      <c r="O33" s="405" t="str">
        <f>IF(I33=1,'[1]Récap. annuel'!$C$14,IF([1]Dec25!H33-[1]Dec25!G33=0,"-",[1]Dec25!H33-[1]Dec25!G33))</f>
        <v>-</v>
      </c>
      <c r="P33" s="405" t="str">
        <f>IF(K33=1,'[1]Récap. annuel'!$C$14,IF([1]Dec25!L33=1,'[1]Récap. annuel'!$C$14/2,"-"))</f>
        <v>-</v>
      </c>
      <c r="Q33" s="253">
        <f>IF(OR(A33="sam.",A33="dim.",A33=""),"-",'Récap. annuel'!$C$14)</f>
        <v>0.34583333333333338</v>
      </c>
      <c r="R33" s="253" t="s">
        <v>40</v>
      </c>
    </row>
    <row r="34" spans="1:18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7</v>
      </c>
      <c r="L34" s="431"/>
      <c r="M34" s="255">
        <f t="shared" ref="M34:R34" si="1">SUM(M3:M33)</f>
        <v>0</v>
      </c>
      <c r="N34" s="255">
        <f t="shared" ref="N34:P34" si="2">SUM(N3:N33)</f>
        <v>0</v>
      </c>
      <c r="O34" s="255">
        <f t="shared" si="2"/>
        <v>0</v>
      </c>
      <c r="P34" s="255">
        <f t="shared" si="2"/>
        <v>0</v>
      </c>
      <c r="Q34" s="256">
        <f t="shared" si="1"/>
        <v>6.2249999999999988</v>
      </c>
      <c r="R34" s="256">
        <f t="shared" si="1"/>
        <v>5.981505102040817</v>
      </c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15</v>
      </c>
      <c r="L35" s="430"/>
      <c r="M35" s="234">
        <f>[1]Nov25!M34-(SUM(SUM([1]Dec25!K3:K33),SUM([1]Dec25!L3:L33)/2))</f>
        <v>55</v>
      </c>
      <c r="N35" s="235"/>
      <c r="O35" s="235"/>
      <c r="P35" s="235"/>
      <c r="Q35" s="229"/>
      <c r="R35" s="229"/>
    </row>
    <row r="36" spans="1:18" ht="15.75" thickBot="1" x14ac:dyDescent="0.3">
      <c r="A36" s="227"/>
      <c r="B36" s="236"/>
      <c r="C36" s="229"/>
      <c r="D36" s="229"/>
      <c r="E36" s="229"/>
      <c r="F36" s="229"/>
      <c r="G36" s="229"/>
      <c r="H36" s="229"/>
      <c r="I36" s="157"/>
      <c r="J36" s="230"/>
      <c r="K36" s="429" t="s">
        <v>14</v>
      </c>
      <c r="L36" s="430"/>
      <c r="M36" s="237">
        <f>SUM(SUMIF(G3:G33,"&lt;&gt;",O3:O33),SUMIF(I3:I33,"&lt;&gt;",O3:O33))</f>
        <v>0</v>
      </c>
      <c r="N36" s="238"/>
      <c r="O36" s="238"/>
      <c r="P36" s="238"/>
      <c r="Q36" s="229"/>
      <c r="R36" s="229"/>
    </row>
  </sheetData>
  <protectedRanges>
    <protectedRange algorithmName="SHA-512" hashValue="2QImkUwPol4+H0cOE67zGKRncYVWhzyaLCQJq1CQY1dDOAk7opYkXWmWRH5hJT1EZO/hB2iXZ/gGW9hmCXMP6g==" saltValue="l1JW0G/Xh5gw+vzfEIzm6w==" spinCount="100000" sqref="M37:M1048576 A37:B1048576 Q37:Q1048576" name="mois_nonModifiable"/>
    <protectedRange algorithmName="SHA-512" hashValue="2QImkUwPol4+H0cOE67zGKRncYVWhzyaLCQJq1CQY1dDOAk7opYkXWmWRH5hJT1EZO/hB2iXZ/gGW9hmCXMP6g==" saltValue="l1JW0G/Xh5gw+vzfEIzm6w==" spinCount="100000" sqref="N37:P1048576" name="mois_nonModifiable_3"/>
    <protectedRange algorithmName="SHA-512" hashValue="2QImkUwPol4+H0cOE67zGKRncYVWhzyaLCQJq1CQY1dDOAk7opYkXWmWRH5hJT1EZO/hB2iXZ/gGW9hmCXMP6g==" saltValue="l1JW0G/Xh5gw+vzfEIzm6w==" spinCount="100000" sqref="M1:M2 A1:A32 A34:A36 B1:B36 M34:M35 Q1:Q36" name="mois_nonModifiable_1"/>
    <protectedRange algorithmName="SHA-512" hashValue="2QImkUwPol4+H0cOE67zGKRncYVWhzyaLCQJq1CQY1dDOAk7opYkXWmWRH5hJT1EZO/hB2iXZ/gGW9hmCXMP6g==" saltValue="l1JW0G/Xh5gw+vzfEIzm6w==" spinCount="100000" sqref="M36" name="mois_nonModifiable_1_2"/>
    <protectedRange algorithmName="SHA-512" hashValue="2QImkUwPol4+H0cOE67zGKRncYVWhzyaLCQJq1CQY1dDOAk7opYkXWmWRH5hJT1EZO/hB2iXZ/gGW9hmCXMP6g==" saltValue="l1JW0G/Xh5gw+vzfEIzm6w==" spinCount="100000" sqref="N1:O1 N3:P36" name="mois_nonModifiable_3_2"/>
    <protectedRange algorithmName="SHA-512" hashValue="2QImkUwPol4+H0cOE67zGKRncYVWhzyaLCQJq1CQY1dDOAk7opYkXWmWRH5hJT1EZO/hB2iXZ/gGW9hmCXMP6g==" saltValue="l1JW0G/Xh5gw+vzfEIzm6w==" spinCount="100000" sqref="M3:M33" name="mois_nonModifiable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160825-62C3-4C72-A919-E4035E82F825}">
  <dimension ref="A1:AM22"/>
  <sheetViews>
    <sheetView showGridLines="0" workbookViewId="0">
      <selection activeCell="K34" sqref="K34"/>
    </sheetView>
  </sheetViews>
  <sheetFormatPr baseColWidth="10" defaultRowHeight="15" x14ac:dyDescent="0.25"/>
  <cols>
    <col min="1" max="1" width="10.140625" bestFit="1" customWidth="1"/>
    <col min="2" max="2" width="3" bestFit="1" customWidth="1"/>
    <col min="3" max="3" width="4.140625" bestFit="1" customWidth="1"/>
    <col min="4" max="4" width="5" bestFit="1" customWidth="1"/>
    <col min="5" max="5" width="3.140625" bestFit="1" customWidth="1"/>
    <col min="6" max="6" width="3.5703125" bestFit="1" customWidth="1"/>
    <col min="7" max="7" width="3.42578125" bestFit="1" customWidth="1"/>
    <col min="8" max="9" width="3" bestFit="1" customWidth="1"/>
    <col min="10" max="10" width="4.140625" bestFit="1" customWidth="1"/>
    <col min="11" max="11" width="5" bestFit="1" customWidth="1"/>
    <col min="12" max="12" width="3.28515625" bestFit="1" customWidth="1"/>
    <col min="13" max="13" width="3.5703125" bestFit="1" customWidth="1"/>
    <col min="14" max="14" width="3.42578125" bestFit="1" customWidth="1"/>
    <col min="15" max="16" width="3.28515625" bestFit="1" customWidth="1"/>
    <col min="17" max="17" width="4.140625" bestFit="1" customWidth="1"/>
    <col min="18" max="18" width="5" bestFit="1" customWidth="1"/>
    <col min="19" max="19" width="3.28515625" bestFit="1" customWidth="1"/>
    <col min="20" max="20" width="3.5703125" bestFit="1" customWidth="1"/>
    <col min="21" max="21" width="3.42578125" bestFit="1" customWidth="1"/>
    <col min="22" max="23" width="3.28515625" bestFit="1" customWidth="1"/>
    <col min="24" max="24" width="4.140625" bestFit="1" customWidth="1"/>
    <col min="25" max="25" width="5" bestFit="1" customWidth="1"/>
    <col min="26" max="26" width="3.28515625" bestFit="1" customWidth="1"/>
    <col min="27" max="27" width="3.5703125" bestFit="1" customWidth="1"/>
    <col min="28" max="28" width="3.42578125" bestFit="1" customWidth="1"/>
    <col min="29" max="30" width="3.28515625" bestFit="1" customWidth="1"/>
    <col min="31" max="31" width="4.140625" bestFit="1" customWidth="1"/>
    <col min="32" max="32" width="5" bestFit="1" customWidth="1"/>
    <col min="33" max="33" width="3.28515625" bestFit="1" customWidth="1"/>
    <col min="34" max="34" width="5.5703125" bestFit="1" customWidth="1"/>
    <col min="35" max="35" width="3.42578125" bestFit="1" customWidth="1"/>
    <col min="36" max="37" width="3.28515625" bestFit="1" customWidth="1"/>
    <col min="38" max="38" width="4.140625" bestFit="1" customWidth="1"/>
    <col min="39" max="39" width="5" bestFit="1" customWidth="1"/>
    <col min="40" max="41" width="4" bestFit="1" customWidth="1"/>
  </cols>
  <sheetData>
    <row r="1" spans="1:39" ht="20.25" thickBot="1" x14ac:dyDescent="0.3">
      <c r="A1" s="102">
        <v>2025</v>
      </c>
      <c r="B1" s="126"/>
      <c r="C1" s="126"/>
      <c r="D1" s="126"/>
      <c r="E1" s="126"/>
      <c r="F1" s="126"/>
      <c r="G1" s="126"/>
      <c r="H1" s="126"/>
      <c r="I1" s="126"/>
      <c r="J1" s="126"/>
      <c r="K1" s="126"/>
      <c r="L1" s="126"/>
      <c r="M1" s="126"/>
      <c r="N1" s="126"/>
      <c r="O1" s="126"/>
      <c r="P1" s="126"/>
      <c r="Q1" s="126"/>
      <c r="R1" s="126"/>
      <c r="S1" s="126"/>
      <c r="T1" s="126"/>
      <c r="U1" s="126"/>
      <c r="V1" s="126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</row>
    <row r="2" spans="1:39" ht="15.75" thickBot="1" x14ac:dyDescent="0.3">
      <c r="A2" s="126"/>
      <c r="B2" s="127" t="s">
        <v>54</v>
      </c>
      <c r="C2" s="128" t="s">
        <v>55</v>
      </c>
      <c r="D2" s="128" t="s">
        <v>56</v>
      </c>
      <c r="E2" s="128" t="s">
        <v>57</v>
      </c>
      <c r="F2" s="128" t="s">
        <v>58</v>
      </c>
      <c r="G2" s="128" t="s">
        <v>59</v>
      </c>
      <c r="H2" s="128" t="s">
        <v>60</v>
      </c>
      <c r="I2" s="128" t="s">
        <v>54</v>
      </c>
      <c r="J2" s="128" t="s">
        <v>55</v>
      </c>
      <c r="K2" s="128" t="s">
        <v>56</v>
      </c>
      <c r="L2" s="128" t="s">
        <v>57</v>
      </c>
      <c r="M2" s="128" t="s">
        <v>58</v>
      </c>
      <c r="N2" s="128" t="s">
        <v>59</v>
      </c>
      <c r="O2" s="128" t="s">
        <v>60</v>
      </c>
      <c r="P2" s="128" t="s">
        <v>54</v>
      </c>
      <c r="Q2" s="128" t="s">
        <v>55</v>
      </c>
      <c r="R2" s="128" t="s">
        <v>56</v>
      </c>
      <c r="S2" s="128" t="s">
        <v>57</v>
      </c>
      <c r="T2" s="128" t="s">
        <v>58</v>
      </c>
      <c r="U2" s="128" t="s">
        <v>59</v>
      </c>
      <c r="V2" s="128" t="s">
        <v>60</v>
      </c>
      <c r="W2" s="128" t="s">
        <v>54</v>
      </c>
      <c r="X2" s="128" t="s">
        <v>55</v>
      </c>
      <c r="Y2" s="128" t="s">
        <v>56</v>
      </c>
      <c r="Z2" s="128" t="s">
        <v>57</v>
      </c>
      <c r="AA2" s="128" t="s">
        <v>58</v>
      </c>
      <c r="AB2" s="128" t="s">
        <v>59</v>
      </c>
      <c r="AC2" s="128" t="s">
        <v>60</v>
      </c>
      <c r="AD2" s="128" t="s">
        <v>54</v>
      </c>
      <c r="AE2" s="128" t="s">
        <v>55</v>
      </c>
      <c r="AF2" s="128" t="s">
        <v>56</v>
      </c>
      <c r="AG2" s="128" t="s">
        <v>57</v>
      </c>
      <c r="AH2" s="128" t="s">
        <v>58</v>
      </c>
      <c r="AI2" s="128" t="s">
        <v>59</v>
      </c>
      <c r="AJ2" s="128" t="s">
        <v>60</v>
      </c>
      <c r="AK2" s="360" t="s">
        <v>54</v>
      </c>
      <c r="AL2" s="129"/>
      <c r="AM2" s="115"/>
    </row>
    <row r="3" spans="1:39" x14ac:dyDescent="0.25">
      <c r="A3" s="130" t="s">
        <v>61</v>
      </c>
      <c r="B3" s="131"/>
      <c r="C3" s="132"/>
      <c r="D3" s="132">
        <v>1</v>
      </c>
      <c r="E3" s="132">
        <v>2</v>
      </c>
      <c r="F3" s="361">
        <v>3</v>
      </c>
      <c r="G3" s="133">
        <v>4</v>
      </c>
      <c r="H3" s="133">
        <v>5</v>
      </c>
      <c r="I3" s="91">
        <v>6</v>
      </c>
      <c r="J3" s="91">
        <v>7</v>
      </c>
      <c r="K3" s="91">
        <v>8</v>
      </c>
      <c r="L3" s="91">
        <v>9</v>
      </c>
      <c r="M3" s="91">
        <v>10</v>
      </c>
      <c r="N3" s="133">
        <v>11</v>
      </c>
      <c r="O3" s="133">
        <v>12</v>
      </c>
      <c r="P3" s="91">
        <v>13</v>
      </c>
      <c r="Q3" s="91">
        <v>14</v>
      </c>
      <c r="R3" s="91">
        <v>15</v>
      </c>
      <c r="S3" s="91">
        <v>16</v>
      </c>
      <c r="T3" s="91">
        <v>17</v>
      </c>
      <c r="U3" s="133">
        <v>18</v>
      </c>
      <c r="V3" s="133">
        <v>19</v>
      </c>
      <c r="W3" s="91">
        <v>20</v>
      </c>
      <c r="X3" s="91">
        <v>21</v>
      </c>
      <c r="Y3" s="91">
        <v>22</v>
      </c>
      <c r="Z3" s="91">
        <v>23</v>
      </c>
      <c r="AA3" s="91">
        <v>24</v>
      </c>
      <c r="AB3" s="133">
        <v>25</v>
      </c>
      <c r="AC3" s="133">
        <v>26</v>
      </c>
      <c r="AD3" s="91">
        <v>27</v>
      </c>
      <c r="AE3" s="91">
        <v>28</v>
      </c>
      <c r="AF3" s="91">
        <v>29</v>
      </c>
      <c r="AG3" s="91">
        <v>30</v>
      </c>
      <c r="AH3" s="91">
        <v>31</v>
      </c>
      <c r="AI3" s="362"/>
      <c r="AJ3" s="362"/>
      <c r="AK3" s="363"/>
      <c r="AL3" s="94">
        <v>21</v>
      </c>
      <c r="AM3" s="95">
        <v>20</v>
      </c>
    </row>
    <row r="4" spans="1:39" x14ac:dyDescent="0.25">
      <c r="A4" s="134" t="s">
        <v>62</v>
      </c>
      <c r="B4" s="364"/>
      <c r="C4" s="365"/>
      <c r="D4" s="135"/>
      <c r="E4" s="135"/>
      <c r="F4" s="135"/>
      <c r="G4" s="136">
        <v>1</v>
      </c>
      <c r="H4" s="136">
        <v>2</v>
      </c>
      <c r="I4" s="135">
        <v>3</v>
      </c>
      <c r="J4" s="135">
        <v>4</v>
      </c>
      <c r="K4" s="135">
        <v>5</v>
      </c>
      <c r="L4" s="135">
        <v>6</v>
      </c>
      <c r="M4" s="135">
        <v>7</v>
      </c>
      <c r="N4" s="136">
        <v>8</v>
      </c>
      <c r="O4" s="136">
        <v>9</v>
      </c>
      <c r="P4" s="135">
        <v>10</v>
      </c>
      <c r="Q4" s="135">
        <v>11</v>
      </c>
      <c r="R4" s="135">
        <v>12</v>
      </c>
      <c r="S4" s="135">
        <v>13</v>
      </c>
      <c r="T4" s="135">
        <v>14</v>
      </c>
      <c r="U4" s="136">
        <v>15</v>
      </c>
      <c r="V4" s="136">
        <v>16</v>
      </c>
      <c r="W4" s="137">
        <v>17</v>
      </c>
      <c r="X4" s="137">
        <v>18</v>
      </c>
      <c r="Y4" s="137">
        <v>19</v>
      </c>
      <c r="Z4" s="137">
        <v>20</v>
      </c>
      <c r="AA4" s="137">
        <v>21</v>
      </c>
      <c r="AB4" s="136">
        <v>22</v>
      </c>
      <c r="AC4" s="136">
        <v>23</v>
      </c>
      <c r="AD4" s="135">
        <v>24</v>
      </c>
      <c r="AE4" s="135">
        <v>25</v>
      </c>
      <c r="AF4" s="135">
        <v>26</v>
      </c>
      <c r="AG4" s="135">
        <v>27</v>
      </c>
      <c r="AH4" s="135">
        <v>28</v>
      </c>
      <c r="AI4" s="136"/>
      <c r="AJ4" s="136"/>
      <c r="AK4" s="139"/>
      <c r="AL4" s="96">
        <v>20</v>
      </c>
      <c r="AM4" s="97">
        <v>15</v>
      </c>
    </row>
    <row r="5" spans="1:39" x14ac:dyDescent="0.25">
      <c r="A5" s="134" t="s">
        <v>63</v>
      </c>
      <c r="B5" s="364"/>
      <c r="C5" s="365"/>
      <c r="D5" s="135"/>
      <c r="E5" s="135"/>
      <c r="F5" s="135"/>
      <c r="G5" s="136">
        <v>1</v>
      </c>
      <c r="H5" s="136">
        <v>2</v>
      </c>
      <c r="I5" s="135">
        <v>3</v>
      </c>
      <c r="J5" s="135">
        <v>4</v>
      </c>
      <c r="K5" s="135">
        <v>5</v>
      </c>
      <c r="L5" s="135">
        <v>6</v>
      </c>
      <c r="M5" s="135">
        <v>7</v>
      </c>
      <c r="N5" s="136">
        <v>8</v>
      </c>
      <c r="O5" s="136">
        <v>9</v>
      </c>
      <c r="P5" s="135">
        <v>10</v>
      </c>
      <c r="Q5" s="135">
        <v>11</v>
      </c>
      <c r="R5" s="135">
        <v>12</v>
      </c>
      <c r="S5" s="135">
        <v>13</v>
      </c>
      <c r="T5" s="135">
        <v>14</v>
      </c>
      <c r="U5" s="136">
        <v>15</v>
      </c>
      <c r="V5" s="136">
        <v>16</v>
      </c>
      <c r="W5" s="135">
        <v>17</v>
      </c>
      <c r="X5" s="135">
        <v>18</v>
      </c>
      <c r="Y5" s="135">
        <v>19</v>
      </c>
      <c r="Z5" s="135">
        <v>20</v>
      </c>
      <c r="AA5" s="135">
        <v>21</v>
      </c>
      <c r="AB5" s="136">
        <v>22</v>
      </c>
      <c r="AC5" s="136">
        <v>23</v>
      </c>
      <c r="AD5" s="135">
        <v>24</v>
      </c>
      <c r="AE5" s="135">
        <v>25</v>
      </c>
      <c r="AF5" s="135">
        <v>26</v>
      </c>
      <c r="AG5" s="135">
        <v>27</v>
      </c>
      <c r="AH5" s="135">
        <v>28</v>
      </c>
      <c r="AI5" s="136">
        <v>29</v>
      </c>
      <c r="AJ5" s="136">
        <v>30</v>
      </c>
      <c r="AK5" s="135">
        <v>31</v>
      </c>
      <c r="AL5" s="98">
        <v>21</v>
      </c>
      <c r="AM5" s="97">
        <v>21</v>
      </c>
    </row>
    <row r="6" spans="1:39" x14ac:dyDescent="0.25">
      <c r="A6" s="134" t="s">
        <v>64</v>
      </c>
      <c r="B6" s="141"/>
      <c r="C6" s="135">
        <v>1</v>
      </c>
      <c r="D6" s="135">
        <v>2</v>
      </c>
      <c r="E6" s="135">
        <v>3</v>
      </c>
      <c r="F6" s="135">
        <v>4</v>
      </c>
      <c r="G6" s="136">
        <v>5</v>
      </c>
      <c r="H6" s="136">
        <v>6</v>
      </c>
      <c r="I6" s="135">
        <v>7</v>
      </c>
      <c r="J6" s="135">
        <v>8</v>
      </c>
      <c r="K6" s="135">
        <v>9</v>
      </c>
      <c r="L6" s="135">
        <v>10</v>
      </c>
      <c r="M6" s="135">
        <v>11</v>
      </c>
      <c r="N6" s="136">
        <v>12</v>
      </c>
      <c r="O6" s="136">
        <v>13</v>
      </c>
      <c r="P6" s="137">
        <v>14</v>
      </c>
      <c r="Q6" s="137">
        <v>15</v>
      </c>
      <c r="R6" s="137">
        <v>16</v>
      </c>
      <c r="S6" s="137">
        <v>17</v>
      </c>
      <c r="T6" s="140">
        <v>18</v>
      </c>
      <c r="U6" s="136">
        <v>19</v>
      </c>
      <c r="V6" s="136">
        <v>20</v>
      </c>
      <c r="W6" s="140">
        <v>21</v>
      </c>
      <c r="X6" s="366">
        <v>22</v>
      </c>
      <c r="Y6" s="366">
        <v>23</v>
      </c>
      <c r="Z6" s="366">
        <v>24</v>
      </c>
      <c r="AA6" s="366">
        <v>25</v>
      </c>
      <c r="AB6" s="136">
        <v>26</v>
      </c>
      <c r="AC6" s="136">
        <v>27</v>
      </c>
      <c r="AD6" s="135">
        <v>28</v>
      </c>
      <c r="AE6" s="135">
        <v>29</v>
      </c>
      <c r="AF6" s="135">
        <v>30</v>
      </c>
      <c r="AG6" s="135"/>
      <c r="AH6" s="135"/>
      <c r="AI6" s="136"/>
      <c r="AJ6" s="136"/>
      <c r="AK6" s="135"/>
      <c r="AL6" s="98">
        <v>20</v>
      </c>
      <c r="AM6" s="97">
        <v>12</v>
      </c>
    </row>
    <row r="7" spans="1:39" x14ac:dyDescent="0.25">
      <c r="A7" s="134" t="s">
        <v>65</v>
      </c>
      <c r="B7" s="92"/>
      <c r="C7" s="135"/>
      <c r="D7" s="157"/>
      <c r="E7" s="135">
        <v>1</v>
      </c>
      <c r="F7" s="135">
        <v>2</v>
      </c>
      <c r="G7" s="136">
        <v>3</v>
      </c>
      <c r="H7" s="136">
        <v>4</v>
      </c>
      <c r="I7" s="135">
        <v>5</v>
      </c>
      <c r="J7" s="135">
        <v>6</v>
      </c>
      <c r="K7" s="135">
        <v>7</v>
      </c>
      <c r="L7" s="135">
        <v>8</v>
      </c>
      <c r="M7" s="135">
        <v>9</v>
      </c>
      <c r="N7" s="136">
        <v>10</v>
      </c>
      <c r="O7" s="136">
        <v>11</v>
      </c>
      <c r="P7" s="135">
        <v>12</v>
      </c>
      <c r="Q7" s="135">
        <v>13</v>
      </c>
      <c r="R7" s="135">
        <v>14</v>
      </c>
      <c r="S7" s="135">
        <v>15</v>
      </c>
      <c r="T7" s="135">
        <v>16</v>
      </c>
      <c r="U7" s="136">
        <v>17</v>
      </c>
      <c r="V7" s="136">
        <v>18</v>
      </c>
      <c r="W7" s="135">
        <v>19</v>
      </c>
      <c r="X7" s="135">
        <v>20</v>
      </c>
      <c r="Y7" s="135">
        <v>21</v>
      </c>
      <c r="Z7" s="135">
        <v>22</v>
      </c>
      <c r="AA7" s="135">
        <v>23</v>
      </c>
      <c r="AB7" s="136">
        <v>24</v>
      </c>
      <c r="AC7" s="136">
        <v>25</v>
      </c>
      <c r="AD7" s="135">
        <v>26</v>
      </c>
      <c r="AE7" s="135">
        <v>27</v>
      </c>
      <c r="AF7" s="135">
        <v>28</v>
      </c>
      <c r="AG7" s="140">
        <v>29</v>
      </c>
      <c r="AH7" s="366">
        <v>30</v>
      </c>
      <c r="AI7" s="136">
        <v>31</v>
      </c>
      <c r="AJ7" s="136"/>
      <c r="AK7" s="135"/>
      <c r="AL7" s="98">
        <v>21</v>
      </c>
      <c r="AM7" s="97">
        <v>20</v>
      </c>
    </row>
    <row r="8" spans="1:39" x14ac:dyDescent="0.25">
      <c r="A8" s="134" t="s">
        <v>66</v>
      </c>
      <c r="B8" s="364"/>
      <c r="C8" s="157"/>
      <c r="D8" s="135"/>
      <c r="E8" s="365"/>
      <c r="F8" s="365"/>
      <c r="G8" s="365"/>
      <c r="H8" s="136">
        <v>1</v>
      </c>
      <c r="I8" s="135">
        <v>2</v>
      </c>
      <c r="J8" s="135">
        <v>3</v>
      </c>
      <c r="K8" s="135">
        <v>4</v>
      </c>
      <c r="L8" s="135">
        <v>5</v>
      </c>
      <c r="M8" s="135">
        <v>6</v>
      </c>
      <c r="N8" s="136">
        <v>7</v>
      </c>
      <c r="O8" s="136">
        <v>8</v>
      </c>
      <c r="P8" s="140">
        <v>9</v>
      </c>
      <c r="Q8" s="135">
        <v>10</v>
      </c>
      <c r="R8" s="135">
        <v>11</v>
      </c>
      <c r="S8" s="135">
        <v>12</v>
      </c>
      <c r="T8" s="135">
        <v>13</v>
      </c>
      <c r="U8" s="136">
        <v>14</v>
      </c>
      <c r="V8" s="136">
        <v>15</v>
      </c>
      <c r="W8" s="135">
        <v>16</v>
      </c>
      <c r="X8" s="135">
        <v>17</v>
      </c>
      <c r="Y8" s="135">
        <v>18</v>
      </c>
      <c r="Z8" s="135">
        <v>19</v>
      </c>
      <c r="AA8" s="135">
        <v>20</v>
      </c>
      <c r="AB8" s="136">
        <v>21</v>
      </c>
      <c r="AC8" s="136">
        <v>22</v>
      </c>
      <c r="AD8" s="135">
        <v>23</v>
      </c>
      <c r="AE8" s="135">
        <v>24</v>
      </c>
      <c r="AF8" s="135">
        <v>25</v>
      </c>
      <c r="AG8" s="135">
        <v>26</v>
      </c>
      <c r="AH8" s="135">
        <v>27</v>
      </c>
      <c r="AI8" s="136">
        <v>28</v>
      </c>
      <c r="AJ8" s="136">
        <v>29</v>
      </c>
      <c r="AK8" s="135">
        <v>30</v>
      </c>
      <c r="AL8" s="98">
        <v>20</v>
      </c>
      <c r="AM8" s="97">
        <v>20</v>
      </c>
    </row>
    <row r="9" spans="1:39" x14ac:dyDescent="0.25">
      <c r="A9" s="367" t="s">
        <v>67</v>
      </c>
      <c r="B9" s="157"/>
      <c r="C9" s="135">
        <v>1</v>
      </c>
      <c r="D9" s="135">
        <v>2</v>
      </c>
      <c r="E9" s="135">
        <v>3</v>
      </c>
      <c r="F9" s="135">
        <v>4</v>
      </c>
      <c r="G9" s="136">
        <v>5</v>
      </c>
      <c r="H9" s="136">
        <v>6</v>
      </c>
      <c r="I9" s="366">
        <v>7</v>
      </c>
      <c r="J9" s="366">
        <v>8</v>
      </c>
      <c r="K9" s="366">
        <v>9</v>
      </c>
      <c r="L9" s="366">
        <v>10</v>
      </c>
      <c r="M9" s="366">
        <v>11</v>
      </c>
      <c r="N9" s="136">
        <v>12</v>
      </c>
      <c r="O9" s="136">
        <v>13</v>
      </c>
      <c r="P9" s="366">
        <v>14</v>
      </c>
      <c r="Q9" s="366">
        <v>15</v>
      </c>
      <c r="R9" s="366">
        <v>16</v>
      </c>
      <c r="S9" s="366">
        <v>17</v>
      </c>
      <c r="T9" s="366">
        <v>18</v>
      </c>
      <c r="U9" s="136">
        <v>19</v>
      </c>
      <c r="V9" s="136">
        <v>20</v>
      </c>
      <c r="W9" s="366">
        <v>21</v>
      </c>
      <c r="X9" s="137">
        <v>22</v>
      </c>
      <c r="Y9" s="137">
        <v>23</v>
      </c>
      <c r="Z9" s="137">
        <v>24</v>
      </c>
      <c r="AA9" s="137">
        <v>25</v>
      </c>
      <c r="AB9" s="136">
        <v>26</v>
      </c>
      <c r="AC9" s="136">
        <v>27</v>
      </c>
      <c r="AD9" s="137">
        <v>28</v>
      </c>
      <c r="AE9" s="137">
        <v>29</v>
      </c>
      <c r="AF9" s="137">
        <v>30</v>
      </c>
      <c r="AG9" s="137">
        <v>31</v>
      </c>
      <c r="AH9" s="135"/>
      <c r="AI9" s="368"/>
      <c r="AJ9" s="368"/>
      <c r="AK9" s="135"/>
      <c r="AL9" s="98">
        <f>31-8</f>
        <v>23</v>
      </c>
      <c r="AM9" s="97">
        <v>4</v>
      </c>
    </row>
    <row r="10" spans="1:39" x14ac:dyDescent="0.25">
      <c r="A10" s="134" t="s">
        <v>68</v>
      </c>
      <c r="B10" s="369"/>
      <c r="C10" s="142"/>
      <c r="D10" s="135"/>
      <c r="E10" s="157"/>
      <c r="F10" s="140">
        <v>1</v>
      </c>
      <c r="G10" s="136">
        <v>2</v>
      </c>
      <c r="H10" s="136">
        <v>3</v>
      </c>
      <c r="I10" s="137">
        <v>4</v>
      </c>
      <c r="J10" s="137">
        <v>5</v>
      </c>
      <c r="K10" s="137">
        <v>6</v>
      </c>
      <c r="L10" s="137">
        <v>7</v>
      </c>
      <c r="M10" s="137">
        <v>8</v>
      </c>
      <c r="N10" s="136">
        <v>9</v>
      </c>
      <c r="O10" s="136">
        <v>10</v>
      </c>
      <c r="P10" s="135">
        <v>11</v>
      </c>
      <c r="Q10" s="135">
        <v>12</v>
      </c>
      <c r="R10" s="135">
        <v>13</v>
      </c>
      <c r="S10" s="135">
        <v>14</v>
      </c>
      <c r="T10" s="135">
        <v>15</v>
      </c>
      <c r="U10" s="136">
        <v>16</v>
      </c>
      <c r="V10" s="136">
        <v>17</v>
      </c>
      <c r="W10" s="135">
        <v>18</v>
      </c>
      <c r="X10" s="135">
        <v>19</v>
      </c>
      <c r="Y10" s="135">
        <v>20</v>
      </c>
      <c r="Z10" s="135">
        <v>21</v>
      </c>
      <c r="AA10" s="135">
        <v>22</v>
      </c>
      <c r="AB10" s="136">
        <v>23</v>
      </c>
      <c r="AC10" s="136">
        <v>24</v>
      </c>
      <c r="AD10" s="135">
        <v>25</v>
      </c>
      <c r="AE10" s="135">
        <v>26</v>
      </c>
      <c r="AF10" s="135">
        <v>27</v>
      </c>
      <c r="AG10" s="135">
        <v>28</v>
      </c>
      <c r="AH10" s="135">
        <v>29</v>
      </c>
      <c r="AI10" s="136">
        <v>30</v>
      </c>
      <c r="AJ10" s="136">
        <v>31</v>
      </c>
      <c r="AK10" s="135"/>
      <c r="AL10" s="98">
        <v>20</v>
      </c>
      <c r="AM10" s="97">
        <v>15</v>
      </c>
    </row>
    <row r="11" spans="1:39" x14ac:dyDescent="0.25">
      <c r="A11" s="367" t="s">
        <v>69</v>
      </c>
      <c r="B11" s="135">
        <v>1</v>
      </c>
      <c r="C11" s="135">
        <v>2</v>
      </c>
      <c r="D11" s="135">
        <v>3</v>
      </c>
      <c r="E11" s="135">
        <v>4</v>
      </c>
      <c r="F11" s="135">
        <v>5</v>
      </c>
      <c r="G11" s="136">
        <v>6</v>
      </c>
      <c r="H11" s="136">
        <v>7</v>
      </c>
      <c r="I11" s="135">
        <v>8</v>
      </c>
      <c r="J11" s="135">
        <v>9</v>
      </c>
      <c r="K11" s="135">
        <v>10</v>
      </c>
      <c r="L11" s="135">
        <v>11</v>
      </c>
      <c r="M11" s="135">
        <v>12</v>
      </c>
      <c r="N11" s="136">
        <v>13</v>
      </c>
      <c r="O11" s="136">
        <v>14</v>
      </c>
      <c r="P11" s="135">
        <v>15</v>
      </c>
      <c r="Q11" s="135">
        <v>16</v>
      </c>
      <c r="R11" s="135">
        <v>17</v>
      </c>
      <c r="S11" s="135">
        <v>18</v>
      </c>
      <c r="T11" s="135">
        <v>19</v>
      </c>
      <c r="U11" s="136">
        <v>20</v>
      </c>
      <c r="V11" s="136">
        <v>21</v>
      </c>
      <c r="W11" s="140">
        <v>22</v>
      </c>
      <c r="X11" s="135">
        <v>23</v>
      </c>
      <c r="Y11" s="135">
        <v>24</v>
      </c>
      <c r="Z11" s="135">
        <v>25</v>
      </c>
      <c r="AA11" s="135">
        <v>26</v>
      </c>
      <c r="AB11" s="136">
        <v>27</v>
      </c>
      <c r="AC11" s="136">
        <v>28</v>
      </c>
      <c r="AD11" s="135">
        <v>29</v>
      </c>
      <c r="AE11" s="135">
        <v>30</v>
      </c>
      <c r="AF11" s="135"/>
      <c r="AG11" s="135"/>
      <c r="AH11" s="135"/>
      <c r="AI11" s="136"/>
      <c r="AJ11" s="136"/>
      <c r="AK11" s="135"/>
      <c r="AL11" s="98">
        <v>21</v>
      </c>
      <c r="AM11" s="97">
        <v>21</v>
      </c>
    </row>
    <row r="12" spans="1:39" x14ac:dyDescent="0.25">
      <c r="A12" s="134" t="s">
        <v>70</v>
      </c>
      <c r="B12" s="369"/>
      <c r="C12" s="157"/>
      <c r="D12" s="135">
        <v>1</v>
      </c>
      <c r="E12" s="135">
        <v>2</v>
      </c>
      <c r="F12" s="135">
        <v>3</v>
      </c>
      <c r="G12" s="136">
        <v>4</v>
      </c>
      <c r="H12" s="136">
        <v>5</v>
      </c>
      <c r="I12" s="135">
        <v>6</v>
      </c>
      <c r="J12" s="135">
        <v>7</v>
      </c>
      <c r="K12" s="135">
        <v>8</v>
      </c>
      <c r="L12" s="135">
        <v>9</v>
      </c>
      <c r="M12" s="135">
        <v>10</v>
      </c>
      <c r="N12" s="136">
        <v>11</v>
      </c>
      <c r="O12" s="136">
        <v>12</v>
      </c>
      <c r="P12" s="366">
        <v>13</v>
      </c>
      <c r="Q12" s="366">
        <v>14</v>
      </c>
      <c r="R12" s="366">
        <v>15</v>
      </c>
      <c r="S12" s="366">
        <v>16</v>
      </c>
      <c r="T12" s="366">
        <v>17</v>
      </c>
      <c r="U12" s="136">
        <v>18</v>
      </c>
      <c r="V12" s="136">
        <v>19</v>
      </c>
      <c r="W12" s="137">
        <v>20</v>
      </c>
      <c r="X12" s="137">
        <v>21</v>
      </c>
      <c r="Y12" s="137">
        <v>22</v>
      </c>
      <c r="Z12" s="137">
        <v>23</v>
      </c>
      <c r="AA12" s="137">
        <v>24</v>
      </c>
      <c r="AB12" s="136">
        <v>25</v>
      </c>
      <c r="AC12" s="136">
        <v>26</v>
      </c>
      <c r="AD12" s="135">
        <v>27</v>
      </c>
      <c r="AE12" s="135">
        <v>28</v>
      </c>
      <c r="AF12" s="135">
        <v>29</v>
      </c>
      <c r="AG12" s="135">
        <v>30</v>
      </c>
      <c r="AH12" s="135">
        <v>31</v>
      </c>
      <c r="AI12" s="136"/>
      <c r="AJ12" s="136"/>
      <c r="AK12" s="135"/>
      <c r="AL12" s="98">
        <f>31-8</f>
        <v>23</v>
      </c>
      <c r="AM12" s="97">
        <v>13</v>
      </c>
    </row>
    <row r="13" spans="1:39" x14ac:dyDescent="0.25">
      <c r="A13" s="134" t="s">
        <v>71</v>
      </c>
      <c r="B13" s="369"/>
      <c r="C13" s="370"/>
      <c r="D13" s="135"/>
      <c r="E13" s="135"/>
      <c r="F13" s="157"/>
      <c r="G13" s="136">
        <v>1</v>
      </c>
      <c r="H13" s="136">
        <v>2</v>
      </c>
      <c r="I13" s="135">
        <v>3</v>
      </c>
      <c r="J13" s="135">
        <v>4</v>
      </c>
      <c r="K13" s="135">
        <v>5</v>
      </c>
      <c r="L13" s="135">
        <v>6</v>
      </c>
      <c r="M13" s="135">
        <v>7</v>
      </c>
      <c r="N13" s="136">
        <v>8</v>
      </c>
      <c r="O13" s="136">
        <v>9</v>
      </c>
      <c r="P13" s="135">
        <v>10</v>
      </c>
      <c r="Q13" s="135">
        <v>11</v>
      </c>
      <c r="R13" s="135">
        <v>12</v>
      </c>
      <c r="S13" s="135">
        <v>13</v>
      </c>
      <c r="T13" s="135">
        <v>14</v>
      </c>
      <c r="U13" s="136">
        <v>15</v>
      </c>
      <c r="V13" s="136">
        <v>16</v>
      </c>
      <c r="W13" s="135">
        <v>17</v>
      </c>
      <c r="X13" s="135">
        <v>18</v>
      </c>
      <c r="Y13" s="135">
        <v>19</v>
      </c>
      <c r="Z13" s="135">
        <v>20</v>
      </c>
      <c r="AA13" s="135">
        <v>21</v>
      </c>
      <c r="AB13" s="136">
        <v>22</v>
      </c>
      <c r="AC13" s="136">
        <v>23</v>
      </c>
      <c r="AD13" s="135">
        <v>24</v>
      </c>
      <c r="AE13" s="135">
        <v>25</v>
      </c>
      <c r="AF13" s="135">
        <v>26</v>
      </c>
      <c r="AG13" s="135">
        <v>27</v>
      </c>
      <c r="AH13" s="135">
        <v>28</v>
      </c>
      <c r="AI13" s="136">
        <v>29</v>
      </c>
      <c r="AJ13" s="371">
        <v>30</v>
      </c>
      <c r="AK13" s="157"/>
      <c r="AL13" s="98">
        <v>20</v>
      </c>
      <c r="AM13" s="97">
        <v>20</v>
      </c>
    </row>
    <row r="14" spans="1:39" ht="15.75" thickBot="1" x14ac:dyDescent="0.3">
      <c r="A14" s="143" t="s">
        <v>72</v>
      </c>
      <c r="B14" s="93">
        <v>1</v>
      </c>
      <c r="C14" s="93">
        <v>2</v>
      </c>
      <c r="D14" s="93">
        <v>3</v>
      </c>
      <c r="E14" s="93">
        <v>4</v>
      </c>
      <c r="F14" s="93">
        <v>5</v>
      </c>
      <c r="G14" s="144">
        <v>6</v>
      </c>
      <c r="H14" s="144">
        <v>7</v>
      </c>
      <c r="I14" s="93">
        <v>8</v>
      </c>
      <c r="J14" s="93">
        <v>9</v>
      </c>
      <c r="K14" s="93">
        <v>10</v>
      </c>
      <c r="L14" s="93">
        <v>11</v>
      </c>
      <c r="M14" s="93">
        <v>12</v>
      </c>
      <c r="N14" s="144">
        <v>13</v>
      </c>
      <c r="O14" s="144">
        <v>14</v>
      </c>
      <c r="P14" s="93">
        <v>15</v>
      </c>
      <c r="Q14" s="93">
        <v>16</v>
      </c>
      <c r="R14" s="93">
        <v>17</v>
      </c>
      <c r="S14" s="93">
        <v>18</v>
      </c>
      <c r="T14" s="93">
        <v>19</v>
      </c>
      <c r="U14" s="144">
        <v>20</v>
      </c>
      <c r="V14" s="144">
        <v>21</v>
      </c>
      <c r="W14" s="372">
        <v>22</v>
      </c>
      <c r="X14" s="372">
        <v>23</v>
      </c>
      <c r="Y14" s="372">
        <v>24</v>
      </c>
      <c r="Z14" s="145">
        <v>25</v>
      </c>
      <c r="AA14" s="145">
        <v>26</v>
      </c>
      <c r="AB14" s="144">
        <v>27</v>
      </c>
      <c r="AC14" s="144">
        <v>28</v>
      </c>
      <c r="AD14" s="146">
        <v>29</v>
      </c>
      <c r="AE14" s="146">
        <v>30</v>
      </c>
      <c r="AF14" s="146">
        <v>31</v>
      </c>
      <c r="AG14" s="373"/>
      <c r="AH14" s="373"/>
      <c r="AI14" s="374"/>
      <c r="AJ14" s="374"/>
      <c r="AK14" s="375"/>
      <c r="AL14" s="98">
        <v>21</v>
      </c>
      <c r="AM14" s="97">
        <v>15</v>
      </c>
    </row>
    <row r="15" spans="1:39" ht="15.75" thickBot="1" x14ac:dyDescent="0.3">
      <c r="A15" s="147"/>
      <c r="B15" s="148"/>
      <c r="C15" s="148"/>
      <c r="D15" s="149"/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50"/>
      <c r="Y15" s="150"/>
      <c r="Z15" s="150"/>
      <c r="AA15" s="150"/>
      <c r="AB15" s="150"/>
      <c r="AC15" s="150"/>
      <c r="AD15" s="150"/>
      <c r="AE15" s="150"/>
      <c r="AF15" s="150"/>
      <c r="AG15" s="150"/>
      <c r="AH15" s="150"/>
      <c r="AI15" s="150"/>
      <c r="AJ15" s="150"/>
      <c r="AK15" s="151"/>
      <c r="AL15" s="99">
        <f>SUM(AL3:AL14)</f>
        <v>251</v>
      </c>
      <c r="AM15" s="100">
        <f>SUM(AM3:AM14)</f>
        <v>196</v>
      </c>
    </row>
    <row r="16" spans="1:39" ht="15.75" thickBot="1" x14ac:dyDescent="0.3">
      <c r="A16" s="147"/>
      <c r="B16" s="147"/>
      <c r="C16" s="147"/>
      <c r="D16" s="126"/>
      <c r="E16" s="126"/>
      <c r="F16" s="126"/>
      <c r="G16" s="126"/>
      <c r="H16" s="147"/>
      <c r="I16" s="147"/>
      <c r="J16" s="147"/>
      <c r="K16" s="147"/>
      <c r="L16" s="147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52"/>
      <c r="X16" s="152"/>
      <c r="Y16" s="152"/>
      <c r="Z16" s="152"/>
      <c r="AA16" s="152"/>
      <c r="AB16" s="152"/>
      <c r="AC16" s="152"/>
      <c r="AD16" s="152"/>
      <c r="AE16" s="138"/>
      <c r="AF16" s="152"/>
      <c r="AG16" s="152"/>
      <c r="AH16" s="152"/>
      <c r="AI16" s="152"/>
      <c r="AJ16" s="152"/>
      <c r="AK16" s="152"/>
      <c r="AL16" s="152"/>
      <c r="AM16" s="152"/>
    </row>
    <row r="17" spans="1:39" x14ac:dyDescent="0.25">
      <c r="A17" s="89">
        <v>196</v>
      </c>
      <c r="B17" s="103"/>
      <c r="C17" s="407" t="s">
        <v>73</v>
      </c>
      <c r="D17" s="407"/>
      <c r="E17" s="407"/>
      <c r="F17" s="408"/>
      <c r="G17" s="126"/>
      <c r="H17" s="147"/>
      <c r="I17" s="147"/>
      <c r="J17" s="147"/>
      <c r="K17" s="147"/>
      <c r="L17" s="147"/>
      <c r="M17" s="147"/>
      <c r="N17" s="147"/>
      <c r="O17" s="147"/>
      <c r="P17" s="147"/>
      <c r="Q17" s="147"/>
      <c r="R17" s="147"/>
      <c r="S17" s="147"/>
      <c r="T17" s="147"/>
      <c r="U17" s="147"/>
      <c r="V17" s="147"/>
      <c r="W17" s="152"/>
      <c r="X17" s="152"/>
      <c r="Y17" s="152"/>
      <c r="Z17" s="152"/>
      <c r="AA17" s="152"/>
      <c r="AB17" s="152"/>
      <c r="AC17" s="152"/>
      <c r="AD17" s="152"/>
      <c r="AE17" s="152"/>
      <c r="AF17" s="152"/>
      <c r="AG17" s="152"/>
      <c r="AH17" s="152"/>
      <c r="AI17" s="152"/>
      <c r="AJ17" s="152"/>
      <c r="AK17" s="152"/>
      <c r="AL17" s="152"/>
      <c r="AM17" s="152"/>
    </row>
    <row r="18" spans="1:39" x14ac:dyDescent="0.25">
      <c r="A18" s="90">
        <v>104</v>
      </c>
      <c r="B18" s="153"/>
      <c r="C18" s="409" t="s">
        <v>76</v>
      </c>
      <c r="D18" s="409"/>
      <c r="E18" s="409"/>
      <c r="F18" s="409"/>
      <c r="G18" s="126"/>
      <c r="H18" s="147"/>
      <c r="I18" s="147"/>
      <c r="J18" s="147"/>
      <c r="K18" s="147"/>
      <c r="L18" s="147"/>
      <c r="M18" s="147"/>
      <c r="N18" s="147"/>
      <c r="O18" s="147"/>
      <c r="P18" s="147"/>
      <c r="Q18" s="147"/>
      <c r="R18" s="147"/>
      <c r="S18" s="147"/>
      <c r="T18" s="147"/>
      <c r="U18" s="147"/>
      <c r="V18" s="147"/>
      <c r="W18" s="152"/>
      <c r="X18" s="152"/>
      <c r="Y18" s="152"/>
      <c r="Z18" s="152"/>
      <c r="AA18" s="152"/>
      <c r="AB18" s="152"/>
      <c r="AC18" s="152"/>
      <c r="AD18" s="138"/>
      <c r="AE18" s="152"/>
      <c r="AF18" s="152"/>
      <c r="AG18" s="152"/>
      <c r="AH18" s="152"/>
      <c r="AI18" s="152"/>
      <c r="AJ18" s="152"/>
      <c r="AK18" s="152"/>
      <c r="AL18" s="152"/>
      <c r="AM18" s="152"/>
    </row>
    <row r="19" spans="1:39" x14ac:dyDescent="0.25">
      <c r="A19" s="90">
        <v>10</v>
      </c>
      <c r="B19" s="154"/>
      <c r="C19" s="409" t="s">
        <v>74</v>
      </c>
      <c r="D19" s="409"/>
      <c r="E19" s="409"/>
      <c r="F19" s="409"/>
      <c r="G19" s="126"/>
      <c r="H19" s="135"/>
      <c r="I19" s="147"/>
      <c r="J19" s="147"/>
      <c r="K19" s="147"/>
      <c r="L19" s="147"/>
      <c r="M19" s="147"/>
      <c r="N19" s="147"/>
      <c r="O19" s="147"/>
      <c r="P19" s="147"/>
      <c r="Q19" s="147"/>
      <c r="R19" s="147"/>
      <c r="S19" s="147"/>
      <c r="T19" s="147"/>
      <c r="U19" s="147"/>
      <c r="V19" s="147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152"/>
      <c r="AH19" s="152"/>
      <c r="AI19" s="152"/>
      <c r="AJ19" s="152"/>
      <c r="AK19" s="152"/>
      <c r="AL19" s="152"/>
      <c r="AM19" s="152"/>
    </row>
    <row r="20" spans="1:39" x14ac:dyDescent="0.25">
      <c r="A20" s="90">
        <v>25</v>
      </c>
      <c r="B20" s="155"/>
      <c r="C20" s="409" t="s">
        <v>75</v>
      </c>
      <c r="D20" s="409"/>
      <c r="E20" s="409"/>
      <c r="F20" s="409"/>
      <c r="G20" s="126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7"/>
      <c r="T20" s="147"/>
      <c r="U20" s="147"/>
      <c r="V20" s="147"/>
      <c r="W20" s="152"/>
      <c r="X20" s="152"/>
      <c r="Y20" s="152"/>
      <c r="Z20" s="152"/>
      <c r="AA20" s="152"/>
      <c r="AB20" s="152"/>
      <c r="AC20" s="152"/>
      <c r="AD20" s="152"/>
      <c r="AE20" s="152"/>
      <c r="AF20" s="152"/>
      <c r="AG20" s="152"/>
      <c r="AH20" s="152"/>
      <c r="AI20" s="152"/>
      <c r="AJ20" s="152"/>
      <c r="AK20" s="152"/>
      <c r="AL20" s="152"/>
      <c r="AM20" s="152"/>
    </row>
    <row r="21" spans="1:39" ht="15.75" thickBot="1" x14ac:dyDescent="0.3">
      <c r="A21" s="90">
        <v>30</v>
      </c>
      <c r="B21" s="156"/>
      <c r="C21" s="410" t="s">
        <v>77</v>
      </c>
      <c r="D21" s="410"/>
      <c r="E21" s="410"/>
      <c r="F21" s="411"/>
      <c r="G21" s="126"/>
      <c r="H21" s="147"/>
      <c r="I21" s="147"/>
      <c r="J21" s="147"/>
      <c r="K21" s="147"/>
      <c r="L21" s="147"/>
      <c r="M21" s="147"/>
      <c r="N21" s="147"/>
      <c r="O21" s="147"/>
      <c r="P21" s="147"/>
      <c r="Q21" s="147"/>
      <c r="R21" s="147"/>
      <c r="S21" s="147"/>
      <c r="T21" s="147"/>
      <c r="U21" s="147"/>
      <c r="V21" s="147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>
        <f>21+24+24+23+10</f>
        <v>102</v>
      </c>
      <c r="AI21" s="152"/>
      <c r="AJ21" s="152"/>
      <c r="AK21" s="152"/>
      <c r="AL21" s="152"/>
      <c r="AM21" s="152"/>
    </row>
    <row r="22" spans="1:39" ht="15.75" thickBot="1" x14ac:dyDescent="0.3">
      <c r="A22" s="101">
        <f>SUM(A17:A21)</f>
        <v>365</v>
      </c>
      <c r="B22" s="126"/>
      <c r="C22" s="126"/>
      <c r="D22" s="126"/>
      <c r="E22" s="126"/>
      <c r="F22" s="126"/>
      <c r="G22" s="126"/>
      <c r="H22" s="147"/>
      <c r="I22" s="147"/>
      <c r="J22" s="147"/>
      <c r="K22" s="147"/>
      <c r="L22" s="147"/>
      <c r="M22" s="147"/>
      <c r="N22" s="147"/>
      <c r="O22" s="147"/>
      <c r="P22" s="147"/>
      <c r="Q22" s="147"/>
      <c r="R22" s="147"/>
      <c r="S22" s="147"/>
      <c r="T22" s="147"/>
      <c r="U22" s="147"/>
      <c r="V22" s="147"/>
      <c r="W22" s="152"/>
      <c r="X22" s="152"/>
      <c r="Y22" s="152"/>
      <c r="Z22" s="152"/>
      <c r="AA22" s="152"/>
      <c r="AB22" s="152"/>
      <c r="AC22" s="152"/>
      <c r="AD22" s="152"/>
      <c r="AE22" s="152"/>
      <c r="AF22" s="152"/>
      <c r="AG22" s="152"/>
      <c r="AH22" s="152"/>
      <c r="AI22" s="152"/>
      <c r="AJ22" s="152"/>
      <c r="AK22" s="152"/>
      <c r="AL22" s="152"/>
      <c r="AM22" s="152"/>
    </row>
  </sheetData>
  <mergeCells count="5">
    <mergeCell ref="C17:F17"/>
    <mergeCell ref="C18:F18"/>
    <mergeCell ref="C19:F19"/>
    <mergeCell ref="C20:F20"/>
    <mergeCell ref="C21:F21"/>
  </mergeCells>
  <conditionalFormatting sqref="B4:B5">
    <cfRule type="containsBlanks" dxfId="10" priority="9">
      <formula>LEN(TRIM(B4))=0</formula>
    </cfRule>
  </conditionalFormatting>
  <conditionalFormatting sqref="B7:B8">
    <cfRule type="containsBlanks" dxfId="9" priority="2">
      <formula>LEN(TRIM(B7))=0</formula>
    </cfRule>
  </conditionalFormatting>
  <conditionalFormatting sqref="B3:C3">
    <cfRule type="containsBlanks" dxfId="8" priority="4">
      <formula>LEN(TRIM(B3))=0</formula>
    </cfRule>
  </conditionalFormatting>
  <conditionalFormatting sqref="C4:V4 AB4:AK4 C5:AK5 B6:O6 U6:V6 C7 E7:AF7 AI7:AK8 C9:H9 N9:O9 U9:V9 AB9:AC9 C10:D10 G10:H10 N10:AK10 B11:V11 X11:AK11 D12:O12 U12:V12 AB12:AK12 C13:E13 G13:AJ13 B14:V14 AB14:AC14 AG14:AK14">
    <cfRule type="containsBlanks" dxfId="7" priority="11">
      <formula>LEN(TRIM(B4))=0</formula>
    </cfRule>
  </conditionalFormatting>
  <conditionalFormatting sqref="D8:O8">
    <cfRule type="containsBlanks" dxfId="6" priority="1">
      <formula>LEN(TRIM(D8))=0</formula>
    </cfRule>
  </conditionalFormatting>
  <conditionalFormatting sqref="G3:AK3">
    <cfRule type="containsBlanks" dxfId="5" priority="3">
      <formula>LEN(TRIM(G3))=0</formula>
    </cfRule>
  </conditionalFormatting>
  <conditionalFormatting sqref="H19">
    <cfRule type="containsBlanks" dxfId="4" priority="5">
      <formula>LEN(TRIM(H19))=0</formula>
    </cfRule>
  </conditionalFormatting>
  <conditionalFormatting sqref="AB6:AK6 Q8:AH8">
    <cfRule type="containsBlanks" dxfId="3" priority="10">
      <formula>LEN(TRIM(Q6))=0</formula>
    </cfRule>
  </conditionalFormatting>
  <conditionalFormatting sqref="AD18">
    <cfRule type="containsBlanks" dxfId="2" priority="6">
      <formula>LEN(TRIM(AD18))=0</formula>
    </cfRule>
  </conditionalFormatting>
  <conditionalFormatting sqref="AE16">
    <cfRule type="containsBlanks" dxfId="1" priority="7">
      <formula>LEN(TRIM(AE16))=0</formula>
    </cfRule>
  </conditionalFormatting>
  <conditionalFormatting sqref="AH9:AK9 B10:B14">
    <cfRule type="containsBlanks" dxfId="0" priority="8">
      <formula>LEN(TRIM(B9))=0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BAE4F5-5CB1-4390-B1B0-F8EE6D9F5327}">
  <sheetPr codeName="Feuil1"/>
  <dimension ref="A1:S36"/>
  <sheetViews>
    <sheetView showGridLines="0" zoomScaleNormal="100" workbookViewId="0">
      <selection activeCell="P11" sqref="P11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76" customWidth="1"/>
    <col min="3" max="8" width="7.140625" style="4" customWidth="1"/>
    <col min="9" max="9" width="9.7109375" style="24" bestFit="1" customWidth="1"/>
    <col min="10" max="10" width="10.28515625" style="25" customWidth="1"/>
    <col min="11" max="11" width="9.7109375" style="24" bestFit="1" customWidth="1"/>
    <col min="12" max="12" width="10.42578125" style="24" bestFit="1" customWidth="1"/>
    <col min="13" max="16" width="11.28515625" style="3" customWidth="1"/>
    <col min="17" max="17" width="14" style="4" customWidth="1"/>
    <col min="18" max="18" width="14.28515625" style="4" customWidth="1"/>
    <col min="19" max="16384" width="10.85546875" style="3"/>
  </cols>
  <sheetData>
    <row r="1" spans="1:19" ht="30.6" customHeight="1" thickBot="1" x14ac:dyDescent="0.3">
      <c r="A1" s="424" t="s">
        <v>103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102</v>
      </c>
      <c r="Q1" s="417" t="s">
        <v>31</v>
      </c>
      <c r="R1" s="417" t="s">
        <v>11</v>
      </c>
      <c r="S1" s="157"/>
    </row>
    <row r="2" spans="1:19" ht="30.6" customHeight="1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  <c r="S2" s="157"/>
    </row>
    <row r="3" spans="1:19" x14ac:dyDescent="0.25">
      <c r="A3" s="165" t="s">
        <v>51</v>
      </c>
      <c r="B3" s="166">
        <v>45658</v>
      </c>
      <c r="C3" s="167"/>
      <c r="D3" s="168"/>
      <c r="E3" s="168"/>
      <c r="F3" s="169"/>
      <c r="G3" s="168"/>
      <c r="H3" s="168"/>
      <c r="I3" s="170"/>
      <c r="J3" s="171"/>
      <c r="K3" s="170"/>
      <c r="L3" s="172"/>
      <c r="M3" s="173" t="str">
        <f>IF(SUM((D3-C3),(F3-E3),(H3-G3))=0,IF(I3=1,'[1]Récap. annuel'!$C$14,"-"),SUM((D3-C3),(F3-E3),(H3-G3)))</f>
        <v>-</v>
      </c>
      <c r="N3" s="173" t="str">
        <f t="shared" ref="N3:N33" si="0">IF(SUM((D3-C3),(F3-E3))=0,"-",SUM((D3-C3),(F3-E3)))</f>
        <v>-</v>
      </c>
      <c r="O3" s="173" t="str">
        <f>IF(I3=1,'[1]Récap. annuel'!$C$14,IF([1]Jan25!H3-[1]Jan25!G3=0,"-",[1]Jan25!H3-[1]Jan25!G3))</f>
        <v>-</v>
      </c>
      <c r="P3" s="173" t="str">
        <f>IF(K3=1,'[1]Récap. annuel'!$C$14,IF([1]Jan25!L3=1,'[1]Récap. annuel'!$C$14/2,"-"))</f>
        <v>-</v>
      </c>
      <c r="Q3" s="174" t="s">
        <v>40</v>
      </c>
      <c r="R3" s="175" t="s">
        <v>40</v>
      </c>
      <c r="S3" s="157"/>
    </row>
    <row r="4" spans="1:19" x14ac:dyDescent="0.25">
      <c r="A4" s="176" t="s">
        <v>52</v>
      </c>
      <c r="B4" s="177">
        <v>45659</v>
      </c>
      <c r="C4" s="178"/>
      <c r="D4" s="179"/>
      <c r="E4" s="179"/>
      <c r="F4" s="179"/>
      <c r="G4" s="179"/>
      <c r="H4" s="179"/>
      <c r="I4" s="180"/>
      <c r="J4" s="181"/>
      <c r="K4" s="180"/>
      <c r="L4" s="182"/>
      <c r="M4" s="173" t="str">
        <f>IF(SUM((D4-C4),(F4-E4),(H4-G4))=0,IF(I4=1,'[1]Récap. annuel'!$C$14,"-"),SUM((D4-C4),(F4-E4),(H4-G4)))</f>
        <v>-</v>
      </c>
      <c r="N4" s="173" t="str">
        <f t="shared" si="0"/>
        <v>-</v>
      </c>
      <c r="O4" s="173" t="str">
        <f>IF(I4=1,'[1]Récap. annuel'!$C$14,IF([1]Jan25!H4-[1]Jan25!G4=0,"-",[1]Jan25!H4-[1]Jan25!G4))</f>
        <v>-</v>
      </c>
      <c r="P4" s="173" t="str">
        <f>IF(K4=1,'[1]Récap. annuel'!$C$14,IF([1]Jan25!L4=1,'[1]Récap. annuel'!$C$14/2,"-"))</f>
        <v>-</v>
      </c>
      <c r="Q4" s="173" t="s">
        <v>40</v>
      </c>
      <c r="R4" s="183" t="s">
        <v>40</v>
      </c>
      <c r="S4" s="157"/>
    </row>
    <row r="5" spans="1:19" x14ac:dyDescent="0.25">
      <c r="A5" s="184" t="s">
        <v>53</v>
      </c>
      <c r="B5" s="185">
        <v>45660</v>
      </c>
      <c r="C5" s="78"/>
      <c r="D5" s="77"/>
      <c r="E5" s="77"/>
      <c r="F5" s="77"/>
      <c r="G5" s="77"/>
      <c r="H5" s="77"/>
      <c r="I5" s="186"/>
      <c r="J5" s="186"/>
      <c r="K5" s="186"/>
      <c r="L5" s="187"/>
      <c r="M5" s="188" t="str">
        <f>IF(SUM((D5-C5),(F5-E5),(H5-G5))=0,IF(I5=1,'[1]Récap. annuel'!$C$14,"-"),SUM((D5-C5),(F5-E5),(H5-G5)))</f>
        <v>-</v>
      </c>
      <c r="N5" s="189" t="str">
        <f t="shared" si="0"/>
        <v>-</v>
      </c>
      <c r="O5" s="189" t="str">
        <f>IF(I5=1,'[1]Récap. annuel'!$C$14,IF([1]Jan25!H5-[1]Jan25!G5=0,"-",[1]Jan25!H5-[1]Jan25!G5))</f>
        <v>-</v>
      </c>
      <c r="P5" s="189" t="str">
        <f>IF(K5=1,'[1]Récap. annuel'!$C$14,IF([1]Jan25!L5=1,'[1]Récap. annuel'!$C$14/2,"-"))</f>
        <v>-</v>
      </c>
      <c r="Q5" s="190" t="s">
        <v>40</v>
      </c>
      <c r="R5" s="191" t="s">
        <v>40</v>
      </c>
      <c r="S5" s="157"/>
    </row>
    <row r="6" spans="1:19" x14ac:dyDescent="0.25">
      <c r="A6" s="376" t="s">
        <v>47</v>
      </c>
      <c r="B6" s="377">
        <v>45661</v>
      </c>
      <c r="C6" s="19"/>
      <c r="D6" s="19"/>
      <c r="E6" s="19"/>
      <c r="F6" s="19"/>
      <c r="G6" s="202"/>
      <c r="H6" s="202"/>
      <c r="I6" s="202"/>
      <c r="J6" s="203"/>
      <c r="K6" s="204"/>
      <c r="L6" s="204"/>
      <c r="M6" s="204" t="str">
        <f>IF(SUM((D6-C6),(F6-E6),(H6-G6))=0,IF(I6=1,'[1]Récap. annuel'!$C$14,"-"),SUM((D6-C6),(F6-E6),(H6-G6)))</f>
        <v>-</v>
      </c>
      <c r="N6" s="204" t="str">
        <f t="shared" si="0"/>
        <v>-</v>
      </c>
      <c r="O6" s="204" t="str">
        <f>IF(I6=1,'[1]Récap. annuel'!$C$14,IF([1]Jan25!H6-[1]Jan25!G6=0,"-",[1]Jan25!H6-[1]Jan25!G6))</f>
        <v>-</v>
      </c>
      <c r="P6" s="205" t="str">
        <f>IF(K6=1,'[1]Récap. annuel'!$C$14,IF([1]Jan25!L6=1,'[1]Récap. annuel'!$C$14/2,"-"))</f>
        <v>-</v>
      </c>
      <c r="Q6" s="18" t="s">
        <v>40</v>
      </c>
      <c r="R6" s="19" t="s">
        <v>40</v>
      </c>
      <c r="S6" s="157"/>
    </row>
    <row r="7" spans="1:19" x14ac:dyDescent="0.25">
      <c r="A7" s="376" t="s">
        <v>48</v>
      </c>
      <c r="B7" s="377">
        <v>45662</v>
      </c>
      <c r="C7" s="19"/>
      <c r="D7" s="19"/>
      <c r="E7" s="19"/>
      <c r="F7" s="19"/>
      <c r="G7" s="202"/>
      <c r="H7" s="202"/>
      <c r="I7" s="202"/>
      <c r="J7" s="203"/>
      <c r="K7" s="204"/>
      <c r="L7" s="204"/>
      <c r="M7" s="204" t="str">
        <f>IF(SUM((D7-C7),(F7-E7),(H7-G7))=0,IF(I7=1,'[1]Récap. annuel'!$C$14,"-"),SUM((D7-C7),(F7-E7),(H7-G7)))</f>
        <v>-</v>
      </c>
      <c r="N7" s="204" t="str">
        <f t="shared" si="0"/>
        <v>-</v>
      </c>
      <c r="O7" s="204" t="str">
        <f>IF(I7=1,'[1]Récap. annuel'!$C$14,IF([1]Jan25!H7-[1]Jan25!G7=0,"-",[1]Jan25!H7-[1]Jan25!G7))</f>
        <v>-</v>
      </c>
      <c r="P7" s="205" t="str">
        <f>IF(K7=1,'[1]Récap. annuel'!$C$14,IF([1]Jan25!L7=1,'[1]Récap. annuel'!$C$14/2,"-"))</f>
        <v>-</v>
      </c>
      <c r="Q7" s="18" t="s">
        <v>40</v>
      </c>
      <c r="R7" s="19" t="s">
        <v>40</v>
      </c>
      <c r="S7" s="157"/>
    </row>
    <row r="8" spans="1:19" x14ac:dyDescent="0.25">
      <c r="A8" s="184" t="s">
        <v>49</v>
      </c>
      <c r="B8" s="209">
        <v>45663</v>
      </c>
      <c r="C8" s="14"/>
      <c r="D8" s="15"/>
      <c r="E8" s="15"/>
      <c r="F8" s="15"/>
      <c r="G8" s="15"/>
      <c r="H8" s="15"/>
      <c r="I8" s="210"/>
      <c r="J8" s="211"/>
      <c r="K8" s="210"/>
      <c r="L8" s="212"/>
      <c r="M8" s="188" t="str">
        <f>IF(SUM((D8-C8),(F8-E8),(H8-G8))=0,IF(I8=1,'[1]Récap. annuel'!$C$14,"-"),SUM((D8-C8),(F8-E8),(H8-G8)))</f>
        <v>-</v>
      </c>
      <c r="N8" s="213" t="str">
        <f t="shared" si="0"/>
        <v>-</v>
      </c>
      <c r="O8" s="213" t="str">
        <f>IF(I8=1,'[1]Récap. annuel'!$C$14,IF([1]Jan25!H8-[1]Jan25!G8=0,"-",[1]Jan25!H8-[1]Jan25!G8))</f>
        <v>-</v>
      </c>
      <c r="P8" s="213" t="str">
        <f>IF(K8=1,'[1]Récap. annuel'!$C$14,IF([1]Jan25!L8=1,'[1]Récap. annuel'!$C$14/2,"-"))</f>
        <v>-</v>
      </c>
      <c r="Q8" s="190">
        <f>IF(OR(A8="sam.",A8="dim."),"-",'Récap. annuel'!$C$14)</f>
        <v>0.34583333333333338</v>
      </c>
      <c r="R8" s="190">
        <f>IF(OR(A8="sam.",A8="dim."),"-",'Récap. annuel'!$C$16)</f>
        <v>0.39876700680272109</v>
      </c>
      <c r="S8" s="157"/>
    </row>
    <row r="9" spans="1:19" x14ac:dyDescent="0.25">
      <c r="A9" s="192" t="s">
        <v>50</v>
      </c>
      <c r="B9" s="214">
        <v>45664</v>
      </c>
      <c r="C9" s="12"/>
      <c r="D9" s="13"/>
      <c r="E9" s="13"/>
      <c r="F9" s="13"/>
      <c r="G9" s="13"/>
      <c r="H9" s="13"/>
      <c r="I9" s="215"/>
      <c r="J9" s="216"/>
      <c r="K9" s="215"/>
      <c r="L9" s="217"/>
      <c r="M9" s="190" t="str">
        <f>IF(SUM((D9-C9),(F9-E9),(H9-G9))=0,IF(I9=1,'[1]Récap. annuel'!$C$14,"-"),SUM((D9-C9),(F9-E9),(H9-G9)))</f>
        <v>-</v>
      </c>
      <c r="N9" s="198" t="str">
        <f t="shared" si="0"/>
        <v>-</v>
      </c>
      <c r="O9" s="198" t="str">
        <f>IF(I9=1,'[1]Récap. annuel'!$C$14,IF([1]Jan25!H9-[1]Jan25!G9=0,"-",[1]Jan25!H9-[1]Jan25!G9))</f>
        <v>-</v>
      </c>
      <c r="P9" s="198" t="str">
        <f>IF(K9=1,'[1]Récap. annuel'!$C$14,IF([1]Jan25!L9=1,'[1]Récap. annuel'!$C$14/2,"-"))</f>
        <v>-</v>
      </c>
      <c r="Q9" s="199">
        <f>IF(OR(A9="sam.",A9="dim."),"-",'Récap. annuel'!$C$14)</f>
        <v>0.34583333333333338</v>
      </c>
      <c r="R9" s="199">
        <f>IF(OR(A9="sam.",A9="dim."),"-",'Récap. annuel'!$C$16)</f>
        <v>0.39876700680272109</v>
      </c>
      <c r="S9" s="157"/>
    </row>
    <row r="10" spans="1:19" x14ac:dyDescent="0.25">
      <c r="A10" s="184" t="s">
        <v>51</v>
      </c>
      <c r="B10" s="209">
        <v>45665</v>
      </c>
      <c r="C10" s="14"/>
      <c r="D10" s="15"/>
      <c r="E10" s="15"/>
      <c r="F10" s="15"/>
      <c r="G10" s="15"/>
      <c r="H10" s="15"/>
      <c r="I10" s="210"/>
      <c r="J10" s="211"/>
      <c r="K10" s="210"/>
      <c r="L10" s="212"/>
      <c r="M10" s="188" t="str">
        <f>IF(SUM((D10-C10),(F10-E10),(H10-G10))=0,IF(I10=1,'[1]Récap. annuel'!$C$14,"-"),SUM((D10-C10),(F10-E10),(H10-G10)))</f>
        <v>-</v>
      </c>
      <c r="N10" s="213" t="str">
        <f t="shared" si="0"/>
        <v>-</v>
      </c>
      <c r="O10" s="213" t="str">
        <f>IF(I10=1,'[1]Récap. annuel'!$C$14,IF([1]Jan25!H10-[1]Jan25!G10=0,"-",[1]Jan25!H10-[1]Jan25!G10))</f>
        <v>-</v>
      </c>
      <c r="P10" s="213" t="str">
        <f>IF(K10=1,'[1]Récap. annuel'!$C$14,IF([1]Jan25!L10=1,'[1]Récap. annuel'!$C$14/2,"-"))</f>
        <v>-</v>
      </c>
      <c r="Q10" s="190">
        <f>IF(OR(A10="sam.",A10="dim."),"-",'Récap. annuel'!$C$14)</f>
        <v>0.34583333333333338</v>
      </c>
      <c r="R10" s="190">
        <f>IF(OR(A10="sam.",A10="dim."),"-",'Récap. annuel'!$C$16)</f>
        <v>0.39876700680272109</v>
      </c>
      <c r="S10" s="157"/>
    </row>
    <row r="11" spans="1:19" x14ac:dyDescent="0.25">
      <c r="A11" s="192" t="s">
        <v>52</v>
      </c>
      <c r="B11" s="214">
        <v>45666</v>
      </c>
      <c r="C11" s="12"/>
      <c r="D11" s="13"/>
      <c r="E11" s="13"/>
      <c r="F11" s="13"/>
      <c r="G11" s="13"/>
      <c r="H11" s="13"/>
      <c r="I11" s="215"/>
      <c r="J11" s="216"/>
      <c r="K11" s="215"/>
      <c r="L11" s="217"/>
      <c r="M11" s="190" t="str">
        <f>IF(SUM((D11-C11),(F11-E11),(H11-G11))=0,IF(I11=1,'[1]Récap. annuel'!$C$14,"-"),SUM((D11-C11),(F11-E11),(H11-G11)))</f>
        <v>-</v>
      </c>
      <c r="N11" s="198" t="str">
        <f t="shared" si="0"/>
        <v>-</v>
      </c>
      <c r="O11" s="198" t="str">
        <f>IF(I11=1,'[1]Récap. annuel'!$C$14,IF([1]Jan25!H11-[1]Jan25!G11=0,"-",[1]Jan25!H11-[1]Jan25!G11))</f>
        <v>-</v>
      </c>
      <c r="P11" s="198" t="str">
        <f>IF(K11=1,'[1]Récap. annuel'!$C$14,IF([1]Jan25!L11=1,'[1]Récap. annuel'!$C$14/2,"-"))</f>
        <v>-</v>
      </c>
      <c r="Q11" s="199">
        <f>IF(OR(A11="sam.",A11="dim."),"-",'Récap. annuel'!$C$14)</f>
        <v>0.34583333333333338</v>
      </c>
      <c r="R11" s="199">
        <f>IF(OR(A11="sam.",A11="dim."),"-",'Récap. annuel'!$C$16)</f>
        <v>0.39876700680272109</v>
      </c>
      <c r="S11" s="218"/>
    </row>
    <row r="12" spans="1:19" x14ac:dyDescent="0.25">
      <c r="A12" s="184" t="s">
        <v>53</v>
      </c>
      <c r="B12" s="209">
        <v>45667</v>
      </c>
      <c r="C12" s="14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213" t="str">
        <f t="shared" si="0"/>
        <v>-</v>
      </c>
      <c r="O12" s="213" t="str">
        <f>IF(I12=1,'[1]Récap. annuel'!$C$14,IF([1]Jan25!H12-[1]Jan25!G12=0,"-",[1]Jan25!H12-[1]Jan25!G12))</f>
        <v>-</v>
      </c>
      <c r="P12" s="213" t="str">
        <f>IF(K12=1,'[1]Récap. annuel'!$C$14,IF([1]Jan25!L12=1,'[1]Récap. annuel'!$C$14/2,"-"))</f>
        <v>-</v>
      </c>
      <c r="Q12" s="190">
        <f>IF(OR(A12="sam.",A12="dim."),"-",'Récap. annuel'!$C$14)</f>
        <v>0.34583333333333338</v>
      </c>
      <c r="R12" s="190">
        <f>IF(OR(A12="sam.",A12="dim."),"-",'Récap. annuel'!$C$16)</f>
        <v>0.39876700680272109</v>
      </c>
      <c r="S12" s="157"/>
    </row>
    <row r="13" spans="1:19" x14ac:dyDescent="0.25">
      <c r="A13" s="376" t="s">
        <v>47</v>
      </c>
      <c r="B13" s="377">
        <v>45668</v>
      </c>
      <c r="C13" s="19"/>
      <c r="D13" s="19"/>
      <c r="E13" s="19"/>
      <c r="F13" s="19"/>
      <c r="G13" s="19"/>
      <c r="H13" s="19"/>
      <c r="I13" s="19"/>
      <c r="J13" s="19"/>
      <c r="K13" s="19"/>
      <c r="L13" s="378"/>
      <c r="M13" s="379" t="str">
        <f>IF(SUM((D13-C13),(F13-E13),(H13-G13))=0,IF(I13=1,'[1]Récap. annuel'!$C$14,"-"),SUM((D13-C13),(F13-E13),(H13-G13)))</f>
        <v>-</v>
      </c>
      <c r="N13" s="51" t="str">
        <f t="shared" si="0"/>
        <v>-</v>
      </c>
      <c r="O13" s="19" t="str">
        <f>IF(I13=1,'[1]Récap. annuel'!$C$14,IF([1]Jan25!H13-[1]Jan25!G13=0,"-",[1]Jan25!H13-[1]Jan25!G13))</f>
        <v>-</v>
      </c>
      <c r="P13" s="19" t="str">
        <f>IF(K13=1,'[1]Récap. annuel'!$C$14,IF([1]Jan25!L13=1,'[1]Récap. annuel'!$C$14/2,"-"))</f>
        <v>-</v>
      </c>
      <c r="Q13" s="19" t="str">
        <f>IF(OR(A13="sam.",A13="dim."),"-",'Récap. annuel'!$C$14)</f>
        <v>-</v>
      </c>
      <c r="R13" s="19" t="str">
        <f>IF(OR(A13="sam.",A13="dim."),"-",'Récap. annuel'!$C$16)</f>
        <v>-</v>
      </c>
      <c r="S13" s="157"/>
    </row>
    <row r="14" spans="1:19" x14ac:dyDescent="0.25">
      <c r="A14" s="376" t="s">
        <v>48</v>
      </c>
      <c r="B14" s="377">
        <v>45669</v>
      </c>
      <c r="C14" s="19"/>
      <c r="D14" s="19"/>
      <c r="E14" s="19"/>
      <c r="F14" s="19"/>
      <c r="G14" s="19"/>
      <c r="H14" s="19"/>
      <c r="I14" s="19"/>
      <c r="J14" s="19"/>
      <c r="K14" s="19"/>
      <c r="L14" s="378"/>
      <c r="M14" s="379" t="str">
        <f>IF(SUM((D14-C14),(F14-E14),(H14-G14))=0,IF(I14=1,'[1]Récap. annuel'!$C$14,"-"),SUM((D14-C14),(F14-E14),(H14-G14)))</f>
        <v>-</v>
      </c>
      <c r="N14" s="51" t="str">
        <f t="shared" si="0"/>
        <v>-</v>
      </c>
      <c r="O14" s="19" t="str">
        <f>IF(I14=1,'[1]Récap. annuel'!$C$14,IF([1]Jan25!H14-[1]Jan25!G14=0,"-",[1]Jan25!H14-[1]Jan25!G14))</f>
        <v>-</v>
      </c>
      <c r="P14" s="19" t="str">
        <f>IF(K14=1,'[1]Récap. annuel'!$C$14,IF([1]Jan25!L14=1,'[1]Récap. annuel'!$C$14/2,"-"))</f>
        <v>-</v>
      </c>
      <c r="Q14" s="19" t="str">
        <f>IF(OR(A14="sam.",A14="dim."),"-",'Récap. annuel'!$C$14)</f>
        <v>-</v>
      </c>
      <c r="R14" s="19" t="str">
        <f>IF(OR(A14="sam.",A14="dim."),"-",'Récap. annuel'!$C$16)</f>
        <v>-</v>
      </c>
      <c r="S14" s="157"/>
    </row>
    <row r="15" spans="1:19" x14ac:dyDescent="0.25">
      <c r="A15" s="184" t="s">
        <v>49</v>
      </c>
      <c r="B15" s="209">
        <v>45670</v>
      </c>
      <c r="C15" s="14"/>
      <c r="D15" s="15"/>
      <c r="E15" s="15"/>
      <c r="F15" s="15"/>
      <c r="G15" s="15"/>
      <c r="H15" s="15"/>
      <c r="I15" s="210"/>
      <c r="J15" s="211"/>
      <c r="K15" s="210"/>
      <c r="L15" s="212"/>
      <c r="M15" s="188" t="str">
        <f>IF(SUM((D15-C15),(F15-E15),(H15-G15))=0,IF(I15=1,'[1]Récap. annuel'!$C$14,"-"),SUM((D15-C15),(F15-E15),(H15-G15)))</f>
        <v>-</v>
      </c>
      <c r="N15" s="213" t="str">
        <f t="shared" si="0"/>
        <v>-</v>
      </c>
      <c r="O15" s="213" t="str">
        <f>IF(I15=1,'[1]Récap. annuel'!$C$14,IF([1]Jan25!H15-[1]Jan25!G15=0,"-",[1]Jan25!H15-[1]Jan25!G15))</f>
        <v>-</v>
      </c>
      <c r="P15" s="213" t="str">
        <f>IF(K15=1,'[1]Récap. annuel'!$C$14,IF([1]Jan25!L15=1,'[1]Récap. annuel'!$C$14/2,"-"))</f>
        <v>-</v>
      </c>
      <c r="Q15" s="190">
        <f>IF(OR(A15="sam.",A15="dim."),"-",'Récap. annuel'!$C$14)</f>
        <v>0.34583333333333338</v>
      </c>
      <c r="R15" s="190">
        <f>IF(OR(A15="sam.",A15="dim."),"-",'Récap. annuel'!$C$16)</f>
        <v>0.39876700680272109</v>
      </c>
      <c r="S15" s="157"/>
    </row>
    <row r="16" spans="1:19" x14ac:dyDescent="0.25">
      <c r="A16" s="192" t="s">
        <v>50</v>
      </c>
      <c r="B16" s="214">
        <v>45671</v>
      </c>
      <c r="C16" s="12"/>
      <c r="D16" s="13"/>
      <c r="E16" s="13"/>
      <c r="F16" s="13"/>
      <c r="G16" s="13"/>
      <c r="H16" s="13"/>
      <c r="I16" s="215"/>
      <c r="J16" s="216"/>
      <c r="K16" s="215"/>
      <c r="L16" s="217"/>
      <c r="M16" s="190" t="str">
        <f>IF(SUM((D16-C16),(F16-E16),(H16-G16))=0,IF(I16=1,'[1]Récap. annuel'!$C$14,"-"),SUM((D16-C16),(F16-E16),(H16-G16)))</f>
        <v>-</v>
      </c>
      <c r="N16" s="220" t="str">
        <f t="shared" si="0"/>
        <v>-</v>
      </c>
      <c r="O16" s="220" t="str">
        <f>IF(I16=1,'[1]Récap. annuel'!$C$14,IF([1]Jan25!H16-[1]Jan25!G16=0,"-",[1]Jan25!H16-[1]Jan25!G16))</f>
        <v>-</v>
      </c>
      <c r="P16" s="220" t="str">
        <f>IF(K16=1,'[1]Récap. annuel'!$C$14,IF([1]Jan25!L16=1,'[1]Récap. annuel'!$C$14/2,"-"))</f>
        <v>-</v>
      </c>
      <c r="Q16" s="200">
        <f>IF(OR(A16="sam.",A16="dim."),"-",'Récap. annuel'!$C$14)</f>
        <v>0.34583333333333338</v>
      </c>
      <c r="R16" s="200">
        <f>IF(OR(A16="sam.",A16="dim."),"-",'Récap. annuel'!$C$16)</f>
        <v>0.39876700680272109</v>
      </c>
      <c r="S16" s="157"/>
    </row>
    <row r="17" spans="1:19" x14ac:dyDescent="0.25">
      <c r="A17" s="184" t="s">
        <v>51</v>
      </c>
      <c r="B17" s="209">
        <v>45672</v>
      </c>
      <c r="C17" s="14"/>
      <c r="D17" s="15"/>
      <c r="E17" s="15"/>
      <c r="F17" s="15"/>
      <c r="G17" s="15"/>
      <c r="H17" s="15"/>
      <c r="I17" s="210"/>
      <c r="J17" s="211"/>
      <c r="K17" s="210"/>
      <c r="L17" s="212"/>
      <c r="M17" s="188" t="str">
        <f>IF(SUM((D17-C17),(F17-E17),(H17-G17))=0,IF(I17=1,'[1]Récap. annuel'!$C$14,"-"),SUM((D17-C17),(F17-E17),(H17-G17)))</f>
        <v>-</v>
      </c>
      <c r="N17" s="213" t="str">
        <f t="shared" si="0"/>
        <v>-</v>
      </c>
      <c r="O17" s="213" t="str">
        <f>IF(I17=1,'[1]Récap. annuel'!$C$14,IF([1]Jan25!H17-[1]Jan25!G17=0,"-",[1]Jan25!H17-[1]Jan25!G17))</f>
        <v>-</v>
      </c>
      <c r="P17" s="213" t="str">
        <f>IF(K17=1,'[1]Récap. annuel'!$C$14,IF([1]Jan25!L17=1,'[1]Récap. annuel'!$C$14/2,"-"))</f>
        <v>-</v>
      </c>
      <c r="Q17" s="190">
        <f>IF(OR(A17="sam.",A17="dim."),"-",'Récap. annuel'!$C$14)</f>
        <v>0.34583333333333338</v>
      </c>
      <c r="R17" s="190">
        <f>IF(OR(A17="sam.",A17="dim."),"-",'Récap. annuel'!$C$16)</f>
        <v>0.39876700680272109</v>
      </c>
      <c r="S17" s="157"/>
    </row>
    <row r="18" spans="1:19" x14ac:dyDescent="0.25">
      <c r="A18" s="192" t="s">
        <v>52</v>
      </c>
      <c r="B18" s="214">
        <v>45673</v>
      </c>
      <c r="C18" s="12"/>
      <c r="D18" s="13"/>
      <c r="E18" s="13"/>
      <c r="F18" s="13"/>
      <c r="G18" s="13"/>
      <c r="H18" s="13"/>
      <c r="I18" s="215"/>
      <c r="J18" s="216"/>
      <c r="K18" s="215"/>
      <c r="L18" s="217"/>
      <c r="M18" s="190" t="str">
        <f>IF(SUM((D18-C18),(F18-E18),(H18-G18))=0,IF(I18=1,'[1]Récap. annuel'!$C$14,"-"),SUM((D18-C18),(F18-E18),(H18-G18)))</f>
        <v>-</v>
      </c>
      <c r="N18" s="220" t="str">
        <f>IF(SUM((D18-C18),(F18-E18))=0,"-",SUM((D18-C18),(F18-E18)))</f>
        <v>-</v>
      </c>
      <c r="O18" s="220" t="str">
        <f>IF(I18=1,'[1]Récap. annuel'!$C$14,IF([1]Jan25!H18-[1]Jan25!G18=0,"-",[1]Jan25!H18-[1]Jan25!G18))</f>
        <v>-</v>
      </c>
      <c r="P18" s="220" t="str">
        <f>IF(K18=1,'[1]Récap. annuel'!$C$14,IF([1]Jan25!L18=1,'[1]Récap. annuel'!$C$14/2,"-"))</f>
        <v>-</v>
      </c>
      <c r="Q18" s="200">
        <f>IF(OR(A18="sam.",A18="dim."),"-",'Récap. annuel'!$C$14)</f>
        <v>0.34583333333333338</v>
      </c>
      <c r="R18" s="200">
        <f>IF(OR(A18="sam.",A18="dim."),"-",'Récap. annuel'!$C$16)</f>
        <v>0.39876700680272109</v>
      </c>
      <c r="S18" s="157"/>
    </row>
    <row r="19" spans="1:19" x14ac:dyDescent="0.25">
      <c r="A19" s="184" t="s">
        <v>53</v>
      </c>
      <c r="B19" s="185">
        <v>45674</v>
      </c>
      <c r="C19" s="14"/>
      <c r="D19" s="15"/>
      <c r="E19" s="15"/>
      <c r="F19" s="15"/>
      <c r="G19" s="15"/>
      <c r="H19" s="15"/>
      <c r="I19" s="210"/>
      <c r="J19" s="211"/>
      <c r="K19" s="210"/>
      <c r="L19" s="212"/>
      <c r="M19" s="188" t="str">
        <f>IF(SUM((D19-C19),(F19-E19),(H19-G19))=0,IF(I19=1,'[1]Récap. annuel'!$C$14,"-"),SUM((D19-C19),(F19-E19),(H19-G19)))</f>
        <v>-</v>
      </c>
      <c r="N19" s="189" t="str">
        <f t="shared" si="0"/>
        <v>-</v>
      </c>
      <c r="O19" s="189" t="str">
        <f>IF(I19=1,'[1]Récap. annuel'!$C$14,IF([1]Jan25!H19-[1]Jan25!G19=0,"-",[1]Jan25!H19-[1]Jan25!G19))</f>
        <v>-</v>
      </c>
      <c r="P19" s="189" t="str">
        <f>IF(K19=1,'[1]Récap. annuel'!$C$14,IF([1]Jan25!L19=1,'[1]Récap. annuel'!$C$14/2,"-"))</f>
        <v>-</v>
      </c>
      <c r="Q19" s="191">
        <f>IF(OR(A19="sam.",A19="dim."),"-",'Récap. annuel'!$C$14)</f>
        <v>0.34583333333333338</v>
      </c>
      <c r="R19" s="191">
        <f>IF(OR(A19="sam.",A19="dim."),"-",'Récap. annuel'!$C$16)</f>
        <v>0.39876700680272109</v>
      </c>
      <c r="S19" s="157"/>
    </row>
    <row r="20" spans="1:19" x14ac:dyDescent="0.25">
      <c r="A20" s="376" t="s">
        <v>47</v>
      </c>
      <c r="B20" s="377">
        <v>45675</v>
      </c>
      <c r="C20" s="19"/>
      <c r="D20" s="19"/>
      <c r="E20" s="19"/>
      <c r="F20" s="19"/>
      <c r="G20" s="19"/>
      <c r="H20" s="19"/>
      <c r="I20" s="19"/>
      <c r="J20" s="19"/>
      <c r="K20" s="19"/>
      <c r="L20" s="378"/>
      <c r="M20" s="379" t="str">
        <f>IF(SUM((D20-C20),(F20-E20),(H20-G20))=0,IF(I20=1,'[1]Récap. annuel'!$C$14,"-"),SUM((D20-C20),(F20-E20),(H20-G20)))</f>
        <v>-</v>
      </c>
      <c r="N20" s="51" t="str">
        <f t="shared" si="0"/>
        <v>-</v>
      </c>
      <c r="O20" s="19" t="str">
        <f>IF(I20=1,'[1]Récap. annuel'!$C$14,IF([1]Jan25!H20-[1]Jan25!G20=0,"-",[1]Jan25!H20-[1]Jan25!G20))</f>
        <v>-</v>
      </c>
      <c r="P20" s="19" t="str">
        <f>IF(K20=1,'[1]Récap. annuel'!$C$14,IF([1]Jan25!L20=1,'[1]Récap. annuel'!$C$14/2,"-"))</f>
        <v>-</v>
      </c>
      <c r="Q20" s="19" t="str">
        <f>IF(OR(A20="sam.",A20="dim."),"-",'Récap. annuel'!$C$14)</f>
        <v>-</v>
      </c>
      <c r="R20" s="19" t="str">
        <f>IF(OR(A20="sam.",A20="dim."),"-",'Récap. annuel'!$C$16)</f>
        <v>-</v>
      </c>
      <c r="S20" s="157"/>
    </row>
    <row r="21" spans="1:19" x14ac:dyDescent="0.25">
      <c r="A21" s="376" t="s">
        <v>48</v>
      </c>
      <c r="B21" s="377">
        <v>45676</v>
      </c>
      <c r="C21" s="19"/>
      <c r="D21" s="19"/>
      <c r="E21" s="19"/>
      <c r="F21" s="19"/>
      <c r="G21" s="19"/>
      <c r="H21" s="19"/>
      <c r="I21" s="19"/>
      <c r="J21" s="19"/>
      <c r="K21" s="19"/>
      <c r="L21" s="378"/>
      <c r="M21" s="379" t="str">
        <f>IF(SUM((D21-C21),(F21-E21),(H21-G21))=0,IF(I21=1,'[1]Récap. annuel'!$C$14,"-"),SUM((D21-C21),(F21-E21),(H21-G21)))</f>
        <v>-</v>
      </c>
      <c r="N21" s="51" t="str">
        <f t="shared" si="0"/>
        <v>-</v>
      </c>
      <c r="O21" s="19" t="str">
        <f>IF(I21=1,'[1]Récap. annuel'!$C$14,IF([1]Jan25!H21-[1]Jan25!G21=0,"-",[1]Jan25!H21-[1]Jan25!G21))</f>
        <v>-</v>
      </c>
      <c r="P21" s="19" t="str">
        <f>IF(K21=1,'[1]Récap. annuel'!$C$14,IF([1]Jan25!L21=1,'[1]Récap. annuel'!$C$14/2,"-"))</f>
        <v>-</v>
      </c>
      <c r="Q21" s="19" t="str">
        <f>IF(OR(A21="sam.",A21="dim."),"-",'Récap. annuel'!$C$14)</f>
        <v>-</v>
      </c>
      <c r="R21" s="19" t="str">
        <f>IF(OR(A21="sam.",A21="dim."),"-",'Récap. annuel'!$C$16)</f>
        <v>-</v>
      </c>
      <c r="S21" s="157"/>
    </row>
    <row r="22" spans="1:19" x14ac:dyDescent="0.25">
      <c r="A22" s="184" t="s">
        <v>49</v>
      </c>
      <c r="B22" s="209">
        <v>45677</v>
      </c>
      <c r="C22" s="14"/>
      <c r="D22" s="15"/>
      <c r="E22" s="15"/>
      <c r="F22" s="15"/>
      <c r="G22" s="15"/>
      <c r="H22" s="15"/>
      <c r="I22" s="210"/>
      <c r="J22" s="211"/>
      <c r="K22" s="210"/>
      <c r="L22" s="212"/>
      <c r="M22" s="188" t="str">
        <f>IF(SUM((D22-C22),(F22-E22),(H22-G22))=0,IF(I22=1,'[1]Récap. annuel'!$C$14,"-"),SUM((D22-C22),(F22-E22),(H22-G22)))</f>
        <v>-</v>
      </c>
      <c r="N22" s="213" t="str">
        <f t="shared" si="0"/>
        <v>-</v>
      </c>
      <c r="O22" s="213" t="str">
        <f>IF(I22=1,'[1]Récap. annuel'!$C$14,IF([1]Jan25!H22-[1]Jan25!G22=0,"-",[1]Jan25!H22-[1]Jan25!G22))</f>
        <v>-</v>
      </c>
      <c r="P22" s="213" t="str">
        <f>IF(K22=1,'[1]Récap. annuel'!$C$14,IF([1]Jan25!L22=1,'[1]Récap. annuel'!$C$14/2,"-"))</f>
        <v>-</v>
      </c>
      <c r="Q22" s="190">
        <f>IF(OR(A22="sam.",A22="dim."),"-",'Récap. annuel'!$C$14)</f>
        <v>0.34583333333333338</v>
      </c>
      <c r="R22" s="190">
        <f>IF(OR(A22="sam.",A22="dim."),"-",'Récap. annuel'!$C$16)</f>
        <v>0.39876700680272109</v>
      </c>
      <c r="S22" s="157"/>
    </row>
    <row r="23" spans="1:19" x14ac:dyDescent="0.25">
      <c r="A23" s="192" t="s">
        <v>50</v>
      </c>
      <c r="B23" s="214">
        <v>45678</v>
      </c>
      <c r="C23" s="12"/>
      <c r="D23" s="13"/>
      <c r="E23" s="13"/>
      <c r="F23" s="13"/>
      <c r="G23" s="13"/>
      <c r="H23" s="13"/>
      <c r="I23" s="215"/>
      <c r="J23" s="216"/>
      <c r="K23" s="215"/>
      <c r="L23" s="217"/>
      <c r="M23" s="190" t="str">
        <f>IF(SUM((D23-C23),(F23-E23),(H23-G23))=0,IF(I23=1,'[1]Récap. annuel'!$C$14,"-"),SUM((D23-C23),(F23-E23),(H23-G23)))</f>
        <v>-</v>
      </c>
      <c r="N23" s="220" t="str">
        <f t="shared" si="0"/>
        <v>-</v>
      </c>
      <c r="O23" s="220" t="str">
        <f>IF(I23=1,'[1]Récap. annuel'!$C$14,IF([1]Jan25!H23-[1]Jan25!G23=0,"-",[1]Jan25!H23-[1]Jan25!G23))</f>
        <v>-</v>
      </c>
      <c r="P23" s="220" t="str">
        <f>IF(K23=1,'[1]Récap. annuel'!$C$14,IF([1]Jan25!L23=1,'[1]Récap. annuel'!$C$14/2,"-"))</f>
        <v>-</v>
      </c>
      <c r="Q23" s="200">
        <f>IF(OR(A23="sam.",A23="dim."),"-",'Récap. annuel'!$C$14)</f>
        <v>0.34583333333333338</v>
      </c>
      <c r="R23" s="200">
        <f>IF(OR(A23="sam.",A23="dim."),"-",'Récap. annuel'!$C$16)</f>
        <v>0.39876700680272109</v>
      </c>
      <c r="S23" s="157"/>
    </row>
    <row r="24" spans="1:19" x14ac:dyDescent="0.25">
      <c r="A24" s="184" t="s">
        <v>51</v>
      </c>
      <c r="B24" s="209">
        <v>45679</v>
      </c>
      <c r="C24" s="14"/>
      <c r="D24" s="15"/>
      <c r="E24" s="15"/>
      <c r="F24" s="15"/>
      <c r="G24" s="15"/>
      <c r="H24" s="15"/>
      <c r="I24" s="210"/>
      <c r="J24" s="211"/>
      <c r="K24" s="210"/>
      <c r="L24" s="212"/>
      <c r="M24" s="188" t="str">
        <f>IF(SUM((D24-C24),(F24-E24),(H24-G24))=0,IF(I24=1,'[1]Récap. annuel'!$C$14,"-"),SUM((D24-C24),(F24-E24),(H24-G24)))</f>
        <v>-</v>
      </c>
      <c r="N24" s="213" t="str">
        <f t="shared" si="0"/>
        <v>-</v>
      </c>
      <c r="O24" s="213" t="str">
        <f>IF(I24=1,'[1]Récap. annuel'!$C$14,IF([1]Jan25!H24-[1]Jan25!G24=0,"-",[1]Jan25!H24-[1]Jan25!G24))</f>
        <v>-</v>
      </c>
      <c r="P24" s="213" t="str">
        <f>IF(K24=1,'[1]Récap. annuel'!$C$14,IF([1]Jan25!L24=1,'[1]Récap. annuel'!$C$14/2,"-"))</f>
        <v>-</v>
      </c>
      <c r="Q24" s="190">
        <f>IF(OR(A24="sam.",A24="dim."),"-",'Récap. annuel'!$C$14)</f>
        <v>0.34583333333333338</v>
      </c>
      <c r="R24" s="190">
        <f>IF(OR(A24="sam.",A24="dim."),"-",'Récap. annuel'!$C$16)</f>
        <v>0.39876700680272109</v>
      </c>
      <c r="S24" s="157"/>
    </row>
    <row r="25" spans="1:19" x14ac:dyDescent="0.25">
      <c r="A25" s="192" t="s">
        <v>52</v>
      </c>
      <c r="B25" s="214">
        <v>45680</v>
      </c>
      <c r="C25" s="12"/>
      <c r="D25" s="13"/>
      <c r="E25" s="13"/>
      <c r="F25" s="13"/>
      <c r="G25" s="13"/>
      <c r="H25" s="13"/>
      <c r="I25" s="215"/>
      <c r="J25" s="216"/>
      <c r="K25" s="215"/>
      <c r="L25" s="217"/>
      <c r="M25" s="190" t="str">
        <f>IF(SUM((D25-C25),(F25-E25),(H25-G25))=0,IF(I25=1,'[1]Récap. annuel'!$C$14,"-"),SUM((D25-C25),(F25-E25),(H25-G25)))</f>
        <v>-</v>
      </c>
      <c r="N25" s="198" t="str">
        <f t="shared" si="0"/>
        <v>-</v>
      </c>
      <c r="O25" s="198" t="str">
        <f>IF(I25=1,'[1]Récap. annuel'!$C$14,IF([1]Jan25!H25-[1]Jan25!G25=0,"-",[1]Jan25!H25-[1]Jan25!G25))</f>
        <v>-</v>
      </c>
      <c r="P25" s="198" t="str">
        <f>IF(K25=1,'[1]Récap. annuel'!$C$14,IF([1]Jan25!L25=1,'[1]Récap. annuel'!$C$14/2,"-"))</f>
        <v>-</v>
      </c>
      <c r="Q25" s="200">
        <f>IF(OR(A25="sam.",A25="dim."),"-",'Récap. annuel'!$C$14)</f>
        <v>0.34583333333333338</v>
      </c>
      <c r="R25" s="200">
        <f>IF(OR(A25="sam.",A25="dim."),"-",'Récap. annuel'!$C$16)</f>
        <v>0.39876700680272109</v>
      </c>
      <c r="S25" s="157"/>
    </row>
    <row r="26" spans="1:19" x14ac:dyDescent="0.25">
      <c r="A26" s="184" t="s">
        <v>53</v>
      </c>
      <c r="B26" s="209">
        <v>45681</v>
      </c>
      <c r="C26" s="14"/>
      <c r="D26" s="15"/>
      <c r="E26" s="15"/>
      <c r="F26" s="15"/>
      <c r="G26" s="15"/>
      <c r="H26" s="15"/>
      <c r="I26" s="210"/>
      <c r="J26" s="211"/>
      <c r="K26" s="210"/>
      <c r="L26" s="212"/>
      <c r="M26" s="188" t="str">
        <f>IF(SUM((D26-C26),(F26-E26),(H26-G26))=0,IF(I26=1,'[1]Récap. annuel'!$C$14,"-"),SUM((D26-C26),(F26-E26),(H26-G26)))</f>
        <v>-</v>
      </c>
      <c r="N26" s="213" t="str">
        <f t="shared" si="0"/>
        <v>-</v>
      </c>
      <c r="O26" s="213" t="str">
        <f>IF(I26=1,'[1]Récap. annuel'!$C$14,IF([1]Jan25!H26-[1]Jan25!G26=0,"-",[1]Jan25!H26-[1]Jan25!G26))</f>
        <v>-</v>
      </c>
      <c r="P26" s="213" t="str">
        <f>IF(K26=1,'[1]Récap. annuel'!$C$14,IF([1]Jan25!L26=1,'[1]Récap. annuel'!$C$14/2,"-"))</f>
        <v>-</v>
      </c>
      <c r="Q26" s="190">
        <f>IF(OR(A26="sam.",A26="dim."),"-",'Récap. annuel'!$C$14)</f>
        <v>0.34583333333333338</v>
      </c>
      <c r="R26" s="190">
        <f>IF(OR(A26="sam.",A26="dim."),"-",'Récap. annuel'!$C$16)</f>
        <v>0.39876700680272109</v>
      </c>
      <c r="S26" s="157"/>
    </row>
    <row r="27" spans="1:19" x14ac:dyDescent="0.25">
      <c r="A27" s="376" t="s">
        <v>47</v>
      </c>
      <c r="B27" s="377">
        <v>45682</v>
      </c>
      <c r="C27" s="19"/>
      <c r="D27" s="19"/>
      <c r="E27" s="19"/>
      <c r="F27" s="19"/>
      <c r="G27" s="19"/>
      <c r="H27" s="19"/>
      <c r="I27" s="19"/>
      <c r="J27" s="19"/>
      <c r="K27" s="19"/>
      <c r="L27" s="19"/>
      <c r="M27" s="19" t="str">
        <f>IF(SUM((D27-C27),(F27-E27),(H27-G27))=0,IF(I27=1,'[1]Récap. annuel'!$C$14,"-"),SUM((D27-C27),(F27-E27),(H27-G27)))</f>
        <v>-</v>
      </c>
      <c r="N27" s="19" t="str">
        <f t="shared" si="0"/>
        <v>-</v>
      </c>
      <c r="O27" s="19" t="str">
        <f>IF(I27=1,'[1]Récap. annuel'!$C$14,IF([1]Jan25!H27-[1]Jan25!G27=0,"-",[1]Jan25!H27-[1]Jan25!G27))</f>
        <v>-</v>
      </c>
      <c r="P27" s="19" t="str">
        <f>IF(K27=1,'[1]Récap. annuel'!$C$14,IF([1]Jan25!L27=1,'[1]Récap. annuel'!$C$14/2,"-"))</f>
        <v>-</v>
      </c>
      <c r="Q27" s="19" t="str">
        <f>IF(OR(A27="sam.",A27="dim."),"-",'Récap. annuel'!$C$14)</f>
        <v>-</v>
      </c>
      <c r="R27" s="19" t="str">
        <f>IF(OR(A27="sam.",A27="dim."),"-",'Récap. annuel'!$C$16)</f>
        <v>-</v>
      </c>
      <c r="S27" s="157"/>
    </row>
    <row r="28" spans="1:19" x14ac:dyDescent="0.25">
      <c r="A28" s="376" t="s">
        <v>48</v>
      </c>
      <c r="B28" s="377">
        <v>45683</v>
      </c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 t="str">
        <f>IF(SUM((D28-C28),(F28-E28),(H28-G28))=0,IF(I28=1,'[1]Récap. annuel'!$C$14,"-"),SUM((D28-C28),(F28-E28),(H28-G28)))</f>
        <v>-</v>
      </c>
      <c r="N28" s="19" t="str">
        <f>IF(SUM((D28-C28),(F28-E28))=0,"-",SUM((D28-C28),(F28-E28)))</f>
        <v>-</v>
      </c>
      <c r="O28" s="19" t="str">
        <f>IF(I28=1,'[1]Récap. annuel'!$C$14,IF([1]Jan25!H28-[1]Jan25!G28=0,"-",[1]Jan25!H28-[1]Jan25!G28))</f>
        <v>-</v>
      </c>
      <c r="P28" s="19" t="str">
        <f>IF(K28=1,'[1]Récap. annuel'!$C$14,IF([1]Jan25!L28=1,'[1]Récap. annuel'!$C$14/2,"-"))</f>
        <v>-</v>
      </c>
      <c r="Q28" s="19" t="str">
        <f>IF(OR(A28="sam.",A28="dim."),"-",'Récap. annuel'!$C$14)</f>
        <v>-</v>
      </c>
      <c r="R28" s="19" t="str">
        <f>IF(OR(A28="sam.",A28="dim."),"-",'Récap. annuel'!$C$16)</f>
        <v>-</v>
      </c>
      <c r="S28" s="157"/>
    </row>
    <row r="29" spans="1:19" x14ac:dyDescent="0.25">
      <c r="A29" s="184" t="s">
        <v>49</v>
      </c>
      <c r="B29" s="209">
        <v>45684</v>
      </c>
      <c r="C29" s="14"/>
      <c r="D29" s="15"/>
      <c r="E29" s="15"/>
      <c r="F29" s="15"/>
      <c r="G29" s="15"/>
      <c r="H29" s="15"/>
      <c r="I29" s="210"/>
      <c r="J29" s="211"/>
      <c r="K29" s="210"/>
      <c r="L29" s="212"/>
      <c r="M29" s="188" t="str">
        <f>IF(SUM((D29-C29),(F29-E29),(H29-G29))=0,IF(I29=1,'[1]Récap. annuel'!$C$14,"-"),SUM((D29-C29),(F29-E29),(H29-G29)))</f>
        <v>-</v>
      </c>
      <c r="N29" s="213" t="str">
        <f t="shared" si="0"/>
        <v>-</v>
      </c>
      <c r="O29" s="213" t="str">
        <f>IF(I29=1,'[1]Récap. annuel'!$C$14,IF([1]Jan25!H29-[1]Jan25!G29=0,"-",[1]Jan25!H29-[1]Jan25!G29))</f>
        <v>-</v>
      </c>
      <c r="P29" s="213" t="str">
        <f>IF(K29=1,'[1]Récap. annuel'!$C$14,IF([1]Jan25!L29=1,'[1]Récap. annuel'!$C$14/2,"-"))</f>
        <v>-</v>
      </c>
      <c r="Q29" s="190">
        <f>IF(OR(A29="sam.",A29="dim."),"-",'Récap. annuel'!$C$14)</f>
        <v>0.34583333333333338</v>
      </c>
      <c r="R29" s="190">
        <f>IF(OR(A29="sam.",A29="dim."),"-",'Récap. annuel'!$C$16)</f>
        <v>0.39876700680272109</v>
      </c>
      <c r="S29" s="157"/>
    </row>
    <row r="30" spans="1:19" x14ac:dyDescent="0.25">
      <c r="A30" s="192" t="s">
        <v>50</v>
      </c>
      <c r="B30" s="214">
        <v>45685</v>
      </c>
      <c r="C30" s="12"/>
      <c r="D30" s="13"/>
      <c r="E30" s="13"/>
      <c r="F30" s="13"/>
      <c r="G30" s="13"/>
      <c r="H30" s="13"/>
      <c r="I30" s="215"/>
      <c r="J30" s="216"/>
      <c r="K30" s="215"/>
      <c r="L30" s="217"/>
      <c r="M30" s="190" t="str">
        <f>IF(SUM((D30-C30),(F30-E30),(H30-G30))=0,IF(I30=1,'[1]Récap. annuel'!$C$14,"-"),SUM((D30-C30),(F30-E30),(H30-G30)))</f>
        <v>-</v>
      </c>
      <c r="N30" s="220" t="str">
        <f t="shared" si="0"/>
        <v>-</v>
      </c>
      <c r="O30" s="220" t="str">
        <f>IF(I30=1,'[1]Récap. annuel'!$C$14,IF([1]Jan25!H30-[1]Jan25!G30=0,"-",[1]Jan25!H30-[1]Jan25!G30))</f>
        <v>-</v>
      </c>
      <c r="P30" s="220" t="str">
        <f>IF(K30=1,'[1]Récap. annuel'!$C$14,IF([1]Jan25!L30=1,'[1]Récap. annuel'!$C$14/2,"-"))</f>
        <v>-</v>
      </c>
      <c r="Q30" s="200">
        <f>IF(OR(A30="sam.",A30="dim."),"-",'Récap. annuel'!$C$14)</f>
        <v>0.34583333333333338</v>
      </c>
      <c r="R30" s="200">
        <f>IF(OR(A30="sam.",A30="dim."),"-",'Récap. annuel'!$C$16)</f>
        <v>0.39876700680272109</v>
      </c>
      <c r="S30" s="157"/>
    </row>
    <row r="31" spans="1:19" x14ac:dyDescent="0.25">
      <c r="A31" s="184" t="s">
        <v>51</v>
      </c>
      <c r="B31" s="209">
        <v>45686</v>
      </c>
      <c r="C31" s="14"/>
      <c r="D31" s="15"/>
      <c r="E31" s="15"/>
      <c r="F31" s="15"/>
      <c r="G31" s="15"/>
      <c r="H31" s="15"/>
      <c r="I31" s="210"/>
      <c r="J31" s="211"/>
      <c r="K31" s="210"/>
      <c r="L31" s="212"/>
      <c r="M31" s="188" t="str">
        <f>IF(SUM((D31-C31),(F31-E31),(H31-G31))=0,IF(I31=1,'[1]Récap. annuel'!$C$14,"-"),SUM((D31-C31),(F31-E31),(H31-G31)))</f>
        <v>-</v>
      </c>
      <c r="N31" s="213" t="str">
        <f t="shared" si="0"/>
        <v>-</v>
      </c>
      <c r="O31" s="213" t="str">
        <f>IF(I31=1,'[1]Récap. annuel'!$C$14,IF([1]Jan25!H31-[1]Jan25!G31=0,"-",[1]Jan25!H31-[1]Jan25!G31))</f>
        <v>-</v>
      </c>
      <c r="P31" s="213" t="str">
        <f>IF(K31=1,'[1]Récap. annuel'!$C$14,IF([1]Jan25!L31=1,'[1]Récap. annuel'!$C$14/2,"-"))</f>
        <v>-</v>
      </c>
      <c r="Q31" s="190">
        <f>IF(OR(A31="sam.",A31="dim."),"-",'Récap. annuel'!$C$14)</f>
        <v>0.34583333333333338</v>
      </c>
      <c r="R31" s="190">
        <f>IF(OR(A31="sam.",A31="dim."),"-",'Récap. annuel'!$C$16)</f>
        <v>0.39876700680272109</v>
      </c>
      <c r="S31" s="157"/>
    </row>
    <row r="32" spans="1:19" x14ac:dyDescent="0.25">
      <c r="A32" s="221" t="s">
        <v>52</v>
      </c>
      <c r="B32" s="193">
        <v>45687</v>
      </c>
      <c r="C32" s="12"/>
      <c r="D32" s="13"/>
      <c r="E32" s="13"/>
      <c r="F32" s="13"/>
      <c r="G32" s="13"/>
      <c r="H32" s="13"/>
      <c r="I32" s="215"/>
      <c r="J32" s="216"/>
      <c r="K32" s="215"/>
      <c r="L32" s="217"/>
      <c r="M32" s="190" t="str">
        <f>IF(SUM((D32-C32),(F32-E32),(H32-G32))=0,IF(I32=1,'[1]Récap. annuel'!$C$14,"-"),SUM((D32-C32),(F32-E32),(H32-G32)))</f>
        <v>-</v>
      </c>
      <c r="N32" s="220" t="str">
        <f t="shared" si="0"/>
        <v>-</v>
      </c>
      <c r="O32" s="220" t="str">
        <f>IF(I32=1,'[1]Récap. annuel'!$C$14,IF([1]Jan25!H32-[1]Jan25!G32=0,"-",[1]Jan25!H32-[1]Jan25!G32))</f>
        <v>-</v>
      </c>
      <c r="P32" s="220" t="str">
        <f>IF(K32=1,'[1]Récap. annuel'!$C$14,IF([1]Jan25!L32=1,'[1]Récap. annuel'!$C$14/2,"-"))</f>
        <v>-</v>
      </c>
      <c r="Q32" s="200">
        <f>IF(OR(A32="sam.",A32="dim."),"-",'Récap. annuel'!$C$14)</f>
        <v>0.34583333333333338</v>
      </c>
      <c r="R32" s="200">
        <f>IF(OR(A32="sam.",A32="dim."),"-",'Récap. annuel'!$C$16)</f>
        <v>0.39876700680272109</v>
      </c>
      <c r="S32" s="157"/>
    </row>
    <row r="33" spans="1:19" ht="15.75" thickBot="1" x14ac:dyDescent="0.3">
      <c r="A33" s="222" t="s">
        <v>53</v>
      </c>
      <c r="B33" s="223">
        <v>45688</v>
      </c>
      <c r="C33" s="49"/>
      <c r="D33" s="50"/>
      <c r="E33" s="50"/>
      <c r="F33" s="50"/>
      <c r="G33" s="50"/>
      <c r="H33" s="50"/>
      <c r="I33" s="224"/>
      <c r="J33" s="225"/>
      <c r="K33" s="224"/>
      <c r="L33" s="226"/>
      <c r="M33" s="188" t="str">
        <f>IF(SUM((D33-C33),(F33-E33),(H33-G33))=0,IF(I33=1,'[1]Récap. annuel'!$C$14,"-"),SUM((D33-C33),(F33-E33),(H33-G33)))</f>
        <v>-</v>
      </c>
      <c r="N33" s="213" t="str">
        <f t="shared" si="0"/>
        <v>-</v>
      </c>
      <c r="O33" s="213" t="str">
        <f>IF(I33=1,'[1]Récap. annuel'!$C$14,IF([1]Jan25!H33-[1]Jan25!G33=0,"-",[1]Jan25!H33-[1]Jan25!G33))</f>
        <v>-</v>
      </c>
      <c r="P33" s="213" t="str">
        <f>IF(K33=1,'[1]Récap. annuel'!$C$14,IF([1]Jan25!L33=1,'[1]Récap. annuel'!$C$14/2,"-"))</f>
        <v>-</v>
      </c>
      <c r="Q33" s="190">
        <f>IF(OR(A33="sam.",A33="dim."),"-",'Récap. annuel'!$C$14)</f>
        <v>0.34583333333333338</v>
      </c>
      <c r="R33" s="190">
        <f>IF(OR(A33="sam.",A33="dim."),"-",'Récap. annuel'!$C$16)</f>
        <v>0.39876700680272109</v>
      </c>
      <c r="S33" s="157"/>
    </row>
    <row r="34" spans="1:19" ht="15.75" thickBot="1" x14ac:dyDescent="0.3">
      <c r="A34" s="227"/>
      <c r="B34" s="228"/>
      <c r="C34" s="229"/>
      <c r="D34" s="229"/>
      <c r="E34" s="229"/>
      <c r="F34" s="229"/>
      <c r="G34" s="229"/>
      <c r="H34" s="229"/>
      <c r="I34" s="157"/>
      <c r="J34" s="230"/>
      <c r="K34" s="421" t="s">
        <v>7</v>
      </c>
      <c r="L34" s="423"/>
      <c r="M34" s="231">
        <f t="shared" ref="M34:R34" si="1">SUM(M3:M33)</f>
        <v>0</v>
      </c>
      <c r="N34" s="231">
        <f t="shared" si="1"/>
        <v>0</v>
      </c>
      <c r="O34" s="231">
        <f t="shared" si="1"/>
        <v>0</v>
      </c>
      <c r="P34" s="231">
        <f t="shared" si="1"/>
        <v>0</v>
      </c>
      <c r="Q34" s="232">
        <f t="shared" si="1"/>
        <v>6.9166666666666652</v>
      </c>
      <c r="R34" s="233">
        <f t="shared" si="1"/>
        <v>7.9753401360544238</v>
      </c>
      <c r="S34" s="157"/>
    </row>
    <row r="35" spans="1:19" ht="15.75" thickBot="1" x14ac:dyDescent="0.3">
      <c r="A35" s="227"/>
      <c r="B35" s="228"/>
      <c r="C35" s="229"/>
      <c r="D35" s="229"/>
      <c r="E35" s="229"/>
      <c r="F35" s="229"/>
      <c r="G35" s="229"/>
      <c r="H35" s="229"/>
      <c r="I35" s="157"/>
      <c r="J35" s="230"/>
      <c r="K35" s="421" t="s">
        <v>15</v>
      </c>
      <c r="L35" s="422"/>
      <c r="M35" s="234">
        <f>SUM('[1]Récap. annuel'!C7+'[1]Récap. annuel'!C8)-(SUM(SUM([1]Jan25!K3:K33),SUM(L3:L33)/2))</f>
        <v>55</v>
      </c>
      <c r="N35" s="235"/>
      <c r="O35" s="235"/>
      <c r="P35" s="235"/>
      <c r="Q35" s="229"/>
      <c r="R35" s="229"/>
      <c r="S35" s="157"/>
    </row>
    <row r="36" spans="1:19" ht="15.75" thickBot="1" x14ac:dyDescent="0.3">
      <c r="A36" s="227"/>
      <c r="B36" s="228"/>
      <c r="C36" s="229"/>
      <c r="D36" s="236"/>
      <c r="E36" s="229"/>
      <c r="F36" s="229"/>
      <c r="G36" s="229"/>
      <c r="H36" s="229"/>
      <c r="I36" s="157"/>
      <c r="J36" s="230"/>
      <c r="K36" s="421" t="s">
        <v>14</v>
      </c>
      <c r="L36" s="422"/>
      <c r="M36" s="237">
        <f>SUM(SUMIF(G3:G33,"&lt;&gt;",O3:O33),SUMIF(I3:I33,"&lt;&gt;",O3:O33))</f>
        <v>0</v>
      </c>
      <c r="N36" s="238"/>
      <c r="O36" s="238"/>
      <c r="P36" s="238"/>
      <c r="Q36" s="229"/>
      <c r="R36" s="229"/>
      <c r="S36" s="157"/>
    </row>
  </sheetData>
  <protectedRanges>
    <protectedRange algorithmName="SHA-512" hashValue="2QImkUwPol4+H0cOE67zGKRncYVWhzyaLCQJq1CQY1dDOAk7opYkXWmWRH5hJT1EZO/hB2iXZ/gGW9hmCXMP6g==" saltValue="l1JW0G/Xh5gw+vzfEIzm6w==" spinCount="100000" sqref="A37:B1048576 M37:Q1048576" name="mois_nonModifiable"/>
    <protectedRange algorithmName="SHA-512" hashValue="2QImkUwPol4+H0cOE67zGKRncYVWhzyaLCQJq1CQY1dDOAk7opYkXWmWRH5hJT1EZO/hB2iXZ/gGW9hmCXMP6g==" saltValue="l1JW0G/Xh5gw+vzfEIzm6w==" spinCount="100000" sqref="Q1:Q2 M1:M2 N1:O1 A1:B36 M3:Q36" name="mois_nonModifiable_2"/>
  </protectedRanges>
  <mergeCells count="13">
    <mergeCell ref="K36:L36"/>
    <mergeCell ref="K34:L34"/>
    <mergeCell ref="K35:L35"/>
    <mergeCell ref="A1:B2"/>
    <mergeCell ref="C1:F1"/>
    <mergeCell ref="K1:L1"/>
    <mergeCell ref="M1:M2"/>
    <mergeCell ref="G1:J1"/>
    <mergeCell ref="Q1:Q2"/>
    <mergeCell ref="R1:R2"/>
    <mergeCell ref="O1:O2"/>
    <mergeCell ref="N1:N2"/>
    <mergeCell ref="P1:P2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9EBB99-A35C-45C0-AE48-26008284C79F}">
  <sheetPr codeName="Feuil3"/>
  <dimension ref="A1:R33"/>
  <sheetViews>
    <sheetView showGridLines="0" zoomScaleNormal="100" workbookViewId="0">
      <selection activeCell="R25" sqref="R25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6.7109375" style="24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104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32"/>
      <c r="B2" s="433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201" t="s">
        <v>47</v>
      </c>
      <c r="B3" s="239">
        <v>45689</v>
      </c>
      <c r="C3" s="18"/>
      <c r="D3" s="19"/>
      <c r="E3" s="19"/>
      <c r="F3" s="19"/>
      <c r="G3" s="19"/>
      <c r="H3" s="19"/>
      <c r="I3" s="202"/>
      <c r="J3" s="219"/>
      <c r="K3" s="202"/>
      <c r="L3" s="203"/>
      <c r="M3" s="204" t="str">
        <f>IF(SUM((D3-C3),(F3-E3),(H3-G3))=0,IF(I3=1,'[1]Récap. annuel'!$C$14,"-"),SUM((D3-C3),(F3-E3),(H3-G3)))</f>
        <v>-</v>
      </c>
      <c r="N3" s="204" t="str">
        <f t="shared" ref="N3:N30" si="0">IF(SUM((D3-C3),(F3-E3))=0,"-",SUM((D3-C3),(F3-E3)))</f>
        <v>-</v>
      </c>
      <c r="O3" s="204" t="str">
        <f>IF(I3=1,'[1]Récap. annuel'!$C$14,IF([1]Fev25!H3-[1]Fev25!G3=0,"-",[1]Fev25!H3-[1]Fev25!G3))</f>
        <v>-</v>
      </c>
      <c r="P3" s="204" t="str">
        <f>IF(K3=1,'[1]Récap. annuel'!$C$14,IF([1]Fev25!L3=1,'[1]Récap. annuel'!$C$14/2,"-"))</f>
        <v>-</v>
      </c>
      <c r="Q3" s="201" t="str">
        <f>IF(OR(A3="sam.",A3="dim.",A3=""),"-",'Récap. annuel'!$C$14)</f>
        <v>-</v>
      </c>
      <c r="R3" s="201" t="str">
        <f>IF(OR(A3="sam.",A3="dim."),"-",'Récap. annuel'!$C$16)</f>
        <v>-</v>
      </c>
    </row>
    <row r="4" spans="1:18" x14ac:dyDescent="0.25">
      <c r="A4" s="201" t="s">
        <v>48</v>
      </c>
      <c r="B4" s="239">
        <v>45690</v>
      </c>
      <c r="C4" s="18"/>
      <c r="D4" s="19"/>
      <c r="E4" s="19"/>
      <c r="F4" s="19"/>
      <c r="G4" s="19"/>
      <c r="H4" s="19"/>
      <c r="I4" s="202"/>
      <c r="J4" s="219"/>
      <c r="K4" s="202"/>
      <c r="L4" s="203"/>
      <c r="M4" s="204" t="str">
        <f>IF(SUM((D4-C4),(F4-E4),(H4-G4))=0,IF(I4=1,'[1]Récap. annuel'!$C$14,"-"),SUM((D4-C4),(F4-E4),(H4-G4)))</f>
        <v>-</v>
      </c>
      <c r="N4" s="204" t="str">
        <f t="shared" si="0"/>
        <v>-</v>
      </c>
      <c r="O4" s="204" t="str">
        <f>IF(I4=1,'[1]Récap. annuel'!$C$14,IF([1]Fev25!H4-[1]Fev25!G4=0,"-",[1]Fev25!H4-[1]Fev25!G4))</f>
        <v>-</v>
      </c>
      <c r="P4" s="204" t="str">
        <f>IF(K4=1,'[1]Récap. annuel'!$C$14,IF([1]Fev25!L4=1,'[1]Récap. annuel'!$C$14/2,"-"))</f>
        <v>-</v>
      </c>
      <c r="Q4" s="201" t="str">
        <f>IF(OR(A4="sam.",A4="dim.",A4=""),"-",'Récap. annuel'!$C$14)</f>
        <v>-</v>
      </c>
      <c r="R4" s="201" t="str">
        <f>IF(OR(A4="sam.",A4="dim."),"-",'Récap. annuel'!$C$16)</f>
        <v>-</v>
      </c>
    </row>
    <row r="5" spans="1:18" x14ac:dyDescent="0.25">
      <c r="A5" s="184" t="s">
        <v>49</v>
      </c>
      <c r="B5" s="209">
        <v>45691</v>
      </c>
      <c r="C5" s="14"/>
      <c r="D5" s="15"/>
      <c r="E5" s="15"/>
      <c r="F5" s="15"/>
      <c r="G5" s="15"/>
      <c r="H5" s="15"/>
      <c r="I5" s="210"/>
      <c r="J5" s="211"/>
      <c r="K5" s="210"/>
      <c r="L5" s="212"/>
      <c r="M5" s="188" t="str">
        <f>IF(SUM((D5-C5),(F5-E5),(H5-G5))=0,IF(I5=1,'[1]Récap. annuel'!$C$14,"-"),SUM((D5-C5),(F5-E5),(H5-G5)))</f>
        <v>-</v>
      </c>
      <c r="N5" s="213" t="str">
        <f t="shared" si="0"/>
        <v>-</v>
      </c>
      <c r="O5" s="213" t="str">
        <f>IF(I5=1,'[1]Récap. annuel'!$C$14,IF([1]Fev25!H5-[1]Fev25!G5=0,"-",[1]Fev25!H5-[1]Fev25!G5))</f>
        <v>-</v>
      </c>
      <c r="P5" s="213" t="str">
        <f>IF(K5=1,'[1]Récap. annuel'!$C$14,IF([1]Fev25!L5=1,'[1]Récap. annuel'!$C$14/2,"-"))</f>
        <v>-</v>
      </c>
      <c r="Q5" s="190">
        <f>IF(OR(A5="sam.",A5="dim.",A5=""),"-",'Récap. annuel'!$C$14)</f>
        <v>0.34583333333333338</v>
      </c>
      <c r="R5" s="190">
        <f>IF(OR(A5="sam.",A5="dim."),"-",'Récap. annuel'!$C$16)</f>
        <v>0.39876700680272109</v>
      </c>
    </row>
    <row r="6" spans="1:18" x14ac:dyDescent="0.25">
      <c r="A6" s="192" t="s">
        <v>50</v>
      </c>
      <c r="B6" s="214">
        <v>45692</v>
      </c>
      <c r="C6" s="12"/>
      <c r="D6" s="13"/>
      <c r="E6" s="13"/>
      <c r="F6" s="13"/>
      <c r="G6" s="13"/>
      <c r="H6" s="13"/>
      <c r="I6" s="215"/>
      <c r="J6" s="216"/>
      <c r="K6" s="215"/>
      <c r="L6" s="217"/>
      <c r="M6" s="190" t="str">
        <f>IF(SUM((D6-C6),(F6-E6),(H6-G6))=0,IF(I6=1,'[1]Récap. annuel'!$C$14,"-"),SUM((D6-C6),(F6-E6),(H6-G6)))</f>
        <v>-</v>
      </c>
      <c r="N6" s="240" t="str">
        <f t="shared" si="0"/>
        <v>-</v>
      </c>
      <c r="O6" s="240" t="str">
        <f>IF(I6=1,'[1]Récap. annuel'!$C$14,IF([1]Fev25!H6-[1]Fev25!G6=0,"-",[1]Fev25!H6-[1]Fev25!G6))</f>
        <v>-</v>
      </c>
      <c r="P6" s="240" t="str">
        <f>IF(K6=1,'[1]Récap. annuel'!$C$14,IF([1]Fev25!L6=1,'[1]Récap. annuel'!$C$14/2,"-"))</f>
        <v>-</v>
      </c>
      <c r="Q6" s="199">
        <f>IF(OR(A6="sam.",A6="dim.",A6=""),"-",'Récap. annuel'!$C$14)</f>
        <v>0.34583333333333338</v>
      </c>
      <c r="R6" s="199">
        <f>IF(OR(A6="sam.",A6="dim."),"-",'Récap. annuel'!$C$16)</f>
        <v>0.39876700680272109</v>
      </c>
    </row>
    <row r="7" spans="1:18" x14ac:dyDescent="0.25">
      <c r="A7" s="184" t="s">
        <v>51</v>
      </c>
      <c r="B7" s="209">
        <v>45693</v>
      </c>
      <c r="C7" s="14"/>
      <c r="D7" s="15"/>
      <c r="E7" s="15"/>
      <c r="F7" s="15"/>
      <c r="G7" s="15"/>
      <c r="H7" s="15"/>
      <c r="I7" s="210"/>
      <c r="J7" s="211"/>
      <c r="K7" s="210"/>
      <c r="L7" s="212"/>
      <c r="M7" s="188" t="str">
        <f>IF(SUM((D7-C7),(F7-E7),(H7-G7))=0,IF(I7=1,'[1]Récap. annuel'!$C$14,"-"),SUM((D7-C7),(F7-E7),(H7-G7)))</f>
        <v>-</v>
      </c>
      <c r="N7" s="213" t="str">
        <f t="shared" si="0"/>
        <v>-</v>
      </c>
      <c r="O7" s="213" t="str">
        <f>IF(I7=1,'[1]Récap. annuel'!$C$14,IF([1]Fev25!H7-[1]Fev25!G7=0,"-",[1]Fev25!H7-[1]Fev25!G7))</f>
        <v>-</v>
      </c>
      <c r="P7" s="213" t="str">
        <f>IF(K7=1,'[1]Récap. annuel'!$C$14,IF([1]Fev25!L7=1,'[1]Récap. annuel'!$C$14/2,"-"))</f>
        <v>-</v>
      </c>
      <c r="Q7" s="190">
        <f>IF(OR(A7="sam.",A7="dim.",A7=""),"-",'Récap. annuel'!$C$14)</f>
        <v>0.34583333333333338</v>
      </c>
      <c r="R7" s="190">
        <f>IF(OR(A7="sam.",A7="dim."),"-",'Récap. annuel'!$C$16)</f>
        <v>0.39876700680272109</v>
      </c>
    </row>
    <row r="8" spans="1:18" x14ac:dyDescent="0.25">
      <c r="A8" s="192" t="s">
        <v>52</v>
      </c>
      <c r="B8" s="214">
        <v>45694</v>
      </c>
      <c r="C8" s="12"/>
      <c r="D8" s="13"/>
      <c r="E8" s="13"/>
      <c r="F8" s="13"/>
      <c r="G8" s="13"/>
      <c r="H8" s="13"/>
      <c r="I8" s="215"/>
      <c r="J8" s="216"/>
      <c r="K8" s="215"/>
      <c r="L8" s="217"/>
      <c r="M8" s="190" t="str">
        <f>IF(SUM((D8-C8),(F8-E8),(H8-G8))=0,IF(I8=1,'[1]Récap. annuel'!$C$14,"-"),SUM((D8-C8),(F8-E8),(H8-G8)))</f>
        <v>-</v>
      </c>
      <c r="N8" s="240" t="str">
        <f t="shared" si="0"/>
        <v>-</v>
      </c>
      <c r="O8" s="240" t="str">
        <f>IF(I8=1,'[1]Récap. annuel'!$C$14,IF([1]Fev25!H8-[1]Fev25!G8=0,"-",[1]Fev25!H8-[1]Fev25!G8))</f>
        <v>-</v>
      </c>
      <c r="P8" s="240" t="str">
        <f>IF(K8=1,'[1]Récap. annuel'!$C$14,IF([1]Fev25!L8=1,'[1]Récap. annuel'!$C$14/2,"-"))</f>
        <v>-</v>
      </c>
      <c r="Q8" s="199">
        <f>IF(OR(A8="sam.",A8="dim.",A8=""),"-",'Récap. annuel'!$C$14)</f>
        <v>0.34583333333333338</v>
      </c>
      <c r="R8" s="199">
        <f>IF(OR(A8="sam.",A8="dim."),"-",'Récap. annuel'!$C$16)</f>
        <v>0.39876700680272109</v>
      </c>
    </row>
    <row r="9" spans="1:18" x14ac:dyDescent="0.25">
      <c r="A9" s="184" t="s">
        <v>53</v>
      </c>
      <c r="B9" s="209">
        <v>45695</v>
      </c>
      <c r="C9" s="14"/>
      <c r="D9" s="15"/>
      <c r="E9" s="15"/>
      <c r="F9" s="15"/>
      <c r="G9" s="15"/>
      <c r="H9" s="15"/>
      <c r="I9" s="210"/>
      <c r="J9" s="211"/>
      <c r="K9" s="210"/>
      <c r="L9" s="212"/>
      <c r="M9" s="188" t="str">
        <f>IF(SUM((D9-C9),(F9-E9),(H9-G9))=0,IF(I9=1,'[1]Récap. annuel'!$C$14,"-"),SUM((D9-C9),(F9-E9),(H9-G9)))</f>
        <v>-</v>
      </c>
      <c r="N9" s="213" t="str">
        <f t="shared" si="0"/>
        <v>-</v>
      </c>
      <c r="O9" s="213" t="str">
        <f>IF(I9=1,'[1]Récap. annuel'!$C$14,IF([1]Fev25!H9-[1]Fev25!G9=0,"-",[1]Fev25!H9-[1]Fev25!G9))</f>
        <v>-</v>
      </c>
      <c r="P9" s="213" t="str">
        <f>IF(K9=1,'[1]Récap. annuel'!$C$14,IF([1]Fev25!L9=1,'[1]Récap. annuel'!$C$14/2,"-"))</f>
        <v>-</v>
      </c>
      <c r="Q9" s="190">
        <f>IF(OR(A9="sam.",A9="dim.",A9=""),"-",'Récap. annuel'!$C$14)</f>
        <v>0.34583333333333338</v>
      </c>
      <c r="R9" s="190">
        <f>IF(OR(A9="sam.",A9="dim."),"-",'Récap. annuel'!$C$16)</f>
        <v>0.39876700680272109</v>
      </c>
    </row>
    <row r="10" spans="1:18" x14ac:dyDescent="0.25">
      <c r="A10" s="201" t="s">
        <v>47</v>
      </c>
      <c r="B10" s="239">
        <v>45696</v>
      </c>
      <c r="C10" s="18"/>
      <c r="D10" s="19"/>
      <c r="E10" s="19"/>
      <c r="F10" s="19"/>
      <c r="G10" s="19"/>
      <c r="H10" s="19"/>
      <c r="I10" s="202"/>
      <c r="J10" s="219"/>
      <c r="K10" s="202"/>
      <c r="L10" s="203"/>
      <c r="M10" s="204" t="str">
        <f>IF(SUM((D10-C10),(F10-E10),(H10-G10))=0,IF(I10=1,'[1]Récap. annuel'!$C$14,"-"),SUM((D10-C10),(F10-E10),(H10-G10)))</f>
        <v>-</v>
      </c>
      <c r="N10" s="204" t="str">
        <f t="shared" si="0"/>
        <v>-</v>
      </c>
      <c r="O10" s="204" t="str">
        <f>IF(I10=1,'[1]Récap. annuel'!$C$14,IF([1]Fev25!H10-[1]Fev25!G10=0,"-",[1]Fev25!H10-[1]Fev25!G10))</f>
        <v>-</v>
      </c>
      <c r="P10" s="204" t="str">
        <f>IF(K10=1,'[1]Récap. annuel'!$C$14,IF([1]Fev25!L10=1,'[1]Récap. annuel'!$C$14/2,"-"))</f>
        <v>-</v>
      </c>
      <c r="Q10" s="201" t="str">
        <f>IF(OR(A10="sam.",A10="dim.",A10=""),"-",'Récap. annuel'!$C$14)</f>
        <v>-</v>
      </c>
      <c r="R10" s="201" t="str">
        <f>IF(OR(A10="sam.",A10="dim."),"-",'Récap. annuel'!$C$16)</f>
        <v>-</v>
      </c>
    </row>
    <row r="11" spans="1:18" x14ac:dyDescent="0.25">
      <c r="A11" s="201" t="s">
        <v>48</v>
      </c>
      <c r="B11" s="239">
        <v>45697</v>
      </c>
      <c r="C11" s="18"/>
      <c r="D11" s="19"/>
      <c r="E11" s="19"/>
      <c r="F11" s="19"/>
      <c r="G11" s="19"/>
      <c r="H11" s="19"/>
      <c r="I11" s="202"/>
      <c r="J11" s="219"/>
      <c r="K11" s="202"/>
      <c r="L11" s="203"/>
      <c r="M11" s="204" t="str">
        <f>IF(SUM((D11-C11),(F11-E11),(H11-G11))=0,IF(I11=1,'[1]Récap. annuel'!$C$14,"-"),SUM((D11-C11),(F11-E11),(H11-G11)))</f>
        <v>-</v>
      </c>
      <c r="N11" s="204" t="str">
        <f t="shared" si="0"/>
        <v>-</v>
      </c>
      <c r="O11" s="204" t="str">
        <f>IF(I11=1,'[1]Récap. annuel'!$C$14,IF([1]Fev25!H11-[1]Fev25!G11=0,"-",[1]Fev25!H11-[1]Fev25!G11))</f>
        <v>-</v>
      </c>
      <c r="P11" s="204" t="str">
        <f>IF(K11=1,'[1]Récap. annuel'!$C$14,IF([1]Fev25!L11=1,'[1]Récap. annuel'!$C$14/2,"-"))</f>
        <v>-</v>
      </c>
      <c r="Q11" s="201" t="str">
        <f>IF(OR(A11="sam.",A11="dim.",A11=""),"-",'Récap. annuel'!$C$14)</f>
        <v>-</v>
      </c>
      <c r="R11" s="201" t="str">
        <f>IF(OR(A11="sam.",A11="dim."),"-",'Récap. annuel'!$C$16)</f>
        <v>-</v>
      </c>
    </row>
    <row r="12" spans="1:18" x14ac:dyDescent="0.25">
      <c r="A12" s="184" t="s">
        <v>49</v>
      </c>
      <c r="B12" s="209">
        <v>45698</v>
      </c>
      <c r="C12" s="14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213" t="str">
        <f t="shared" si="0"/>
        <v>-</v>
      </c>
      <c r="O12" s="213" t="str">
        <f>IF(I12=1,'[1]Récap. annuel'!$C$14,IF([1]Fev25!H12-[1]Fev25!G12=0,"-",[1]Fev25!H12-[1]Fev25!G12))</f>
        <v>-</v>
      </c>
      <c r="P12" s="213" t="str">
        <f>IF(K12=1,'[1]Récap. annuel'!$C$14,IF([1]Fev25!L12=1,'[1]Récap. annuel'!$C$14/2,"-"))</f>
        <v>-</v>
      </c>
      <c r="Q12" s="190">
        <f>IF(OR(A12="sam.",A12="dim.",A12=""),"-",'Récap. annuel'!$C$14)</f>
        <v>0.34583333333333338</v>
      </c>
      <c r="R12" s="190">
        <f>IF(OR(A12="sam.",A12="dim."),"-",'Récap. annuel'!$C$16)</f>
        <v>0.39876700680272109</v>
      </c>
    </row>
    <row r="13" spans="1:18" x14ac:dyDescent="0.25">
      <c r="A13" s="192" t="s">
        <v>50</v>
      </c>
      <c r="B13" s="214">
        <v>45699</v>
      </c>
      <c r="C13" s="12"/>
      <c r="D13" s="13"/>
      <c r="E13" s="13"/>
      <c r="F13" s="13"/>
      <c r="G13" s="13"/>
      <c r="H13" s="13"/>
      <c r="I13" s="215"/>
      <c r="J13" s="216"/>
      <c r="K13" s="215"/>
      <c r="L13" s="217"/>
      <c r="M13" s="190" t="str">
        <f>IF(SUM((D13-C13),(F13-E13),(H13-G13))=0,IF(I13=1,'[1]Récap. annuel'!$C$14,"-"),SUM((D13-C13),(F13-E13),(H13-G13)))</f>
        <v>-</v>
      </c>
      <c r="N13" s="240" t="str">
        <f t="shared" si="0"/>
        <v>-</v>
      </c>
      <c r="O13" s="240" t="str">
        <f>IF(I13=1,'[1]Récap. annuel'!$C$14,IF([1]Fev25!H13-[1]Fev25!G13=0,"-",[1]Fev25!H13-[1]Fev25!G13))</f>
        <v>-</v>
      </c>
      <c r="P13" s="240" t="str">
        <f>IF(K13=1,'[1]Récap. annuel'!$C$14,IF([1]Fev25!L13=1,'[1]Récap. annuel'!$C$14/2,"-"))</f>
        <v>-</v>
      </c>
      <c r="Q13" s="199">
        <f>IF(OR(A13="sam.",A13="dim.",A13=""),"-",'Récap. annuel'!$C$14)</f>
        <v>0.34583333333333338</v>
      </c>
      <c r="R13" s="199">
        <f>IF(OR(A13="sam.",A13="dim."),"-",'Récap. annuel'!$C$16)</f>
        <v>0.39876700680272109</v>
      </c>
    </row>
    <row r="14" spans="1:18" x14ac:dyDescent="0.25">
      <c r="A14" s="184" t="s">
        <v>51</v>
      </c>
      <c r="B14" s="209">
        <v>45700</v>
      </c>
      <c r="C14" s="14"/>
      <c r="D14" s="15"/>
      <c r="E14" s="15"/>
      <c r="F14" s="15"/>
      <c r="G14" s="15"/>
      <c r="H14" s="15"/>
      <c r="I14" s="210"/>
      <c r="J14" s="211"/>
      <c r="K14" s="210"/>
      <c r="L14" s="212"/>
      <c r="M14" s="188" t="str">
        <f>IF(SUM((D14-C14),(F14-E14),(H14-G14))=0,IF(I14=1,'[1]Récap. annuel'!$C$14,"-"),SUM((D14-C14),(F14-E14),(H14-G14)))</f>
        <v>-</v>
      </c>
      <c r="N14" s="213" t="str">
        <f t="shared" si="0"/>
        <v>-</v>
      </c>
      <c r="O14" s="213" t="str">
        <f>IF(I14=1,'[1]Récap. annuel'!$C$14,IF([1]Fev25!H14-[1]Fev25!G14=0,"-",[1]Fev25!H14-[1]Fev25!G14))</f>
        <v>-</v>
      </c>
      <c r="P14" s="213" t="str">
        <f>IF(K14=1,'[1]Récap. annuel'!$C$14,IF([1]Fev25!L14=1,'[1]Récap. annuel'!$C$14/2,"-"))</f>
        <v>-</v>
      </c>
      <c r="Q14" s="190">
        <f>IF(OR(A14="sam.",A14="dim.",A14=""),"-",'Récap. annuel'!$C$14)</f>
        <v>0.34583333333333338</v>
      </c>
      <c r="R14" s="190">
        <f>IF(OR(A14="sam.",A14="dim."),"-",'Récap. annuel'!$C$16)</f>
        <v>0.39876700680272109</v>
      </c>
    </row>
    <row r="15" spans="1:18" x14ac:dyDescent="0.25">
      <c r="A15" s="192" t="s">
        <v>52</v>
      </c>
      <c r="B15" s="214">
        <v>45701</v>
      </c>
      <c r="C15" s="12"/>
      <c r="D15" s="13"/>
      <c r="E15" s="13"/>
      <c r="F15" s="13"/>
      <c r="G15" s="13"/>
      <c r="H15" s="13"/>
      <c r="I15" s="215"/>
      <c r="J15" s="216"/>
      <c r="K15" s="215"/>
      <c r="L15" s="217"/>
      <c r="M15" s="190" t="str">
        <f>IF(SUM((D15-C15),(F15-E15),(H15-G15))=0,IF(I15=1,'[1]Récap. annuel'!$C$14,"-"),SUM((D15-C15),(F15-E15),(H15-G15)))</f>
        <v>-</v>
      </c>
      <c r="N15" s="240" t="str">
        <f t="shared" si="0"/>
        <v>-</v>
      </c>
      <c r="O15" s="240" t="str">
        <f>IF(I15=1,'[1]Récap. annuel'!$C$14,IF([1]Fev25!H15-[1]Fev25!G15=0,"-",[1]Fev25!H15-[1]Fev25!G15))</f>
        <v>-</v>
      </c>
      <c r="P15" s="240" t="str">
        <f>IF(K15=1,'[1]Récap. annuel'!$C$14,IF([1]Fev25!L15=1,'[1]Récap. annuel'!$C$14/2,"-"))</f>
        <v>-</v>
      </c>
      <c r="Q15" s="199">
        <f>IF(OR(A15="sam.",A15="dim.",A15=""),"-",'Récap. annuel'!$C$14)</f>
        <v>0.34583333333333338</v>
      </c>
      <c r="R15" s="199">
        <f>IF(OR(A15="sam.",A15="dim."),"-",'Récap. annuel'!$C$16)</f>
        <v>0.39876700680272109</v>
      </c>
    </row>
    <row r="16" spans="1:18" x14ac:dyDescent="0.25">
      <c r="A16" s="184" t="s">
        <v>53</v>
      </c>
      <c r="B16" s="209">
        <v>45702</v>
      </c>
      <c r="C16" s="14"/>
      <c r="D16" s="15"/>
      <c r="E16" s="15"/>
      <c r="F16" s="15"/>
      <c r="G16" s="15"/>
      <c r="H16" s="15"/>
      <c r="I16" s="210"/>
      <c r="J16" s="211"/>
      <c r="K16" s="210"/>
      <c r="L16" s="212"/>
      <c r="M16" s="188" t="str">
        <f>IF(SUM((D16-C16),(F16-E16),(H16-G16))=0,IF(I16=1,'[1]Récap. annuel'!$C$14,"-"),SUM((D16-C16),(F16-E16),(H16-G16)))</f>
        <v>-</v>
      </c>
      <c r="N16" s="213" t="str">
        <f t="shared" si="0"/>
        <v>-</v>
      </c>
      <c r="O16" s="213" t="str">
        <f>IF(I16=1,'[1]Récap. annuel'!$C$14,IF([1]Fev25!H16-[1]Fev25!G16=0,"-",[1]Fev25!H16-[1]Fev25!G16))</f>
        <v>-</v>
      </c>
      <c r="P16" s="213" t="str">
        <f>IF(K16=1,'[1]Récap. annuel'!$C$14,IF([1]Fev25!L16=1,'[1]Récap. annuel'!$C$14/2,"-"))</f>
        <v>-</v>
      </c>
      <c r="Q16" s="190">
        <f>IF(OR(A16="sam.",A16="dim.",A16=""),"-",'Récap. annuel'!$C$14)</f>
        <v>0.34583333333333338</v>
      </c>
      <c r="R16" s="190">
        <f>IF(OR(A16="sam.",A16="dim."),"-",'Récap. annuel'!$C$16)</f>
        <v>0.39876700680272109</v>
      </c>
    </row>
    <row r="17" spans="1:18" x14ac:dyDescent="0.25">
      <c r="A17" s="201" t="s">
        <v>47</v>
      </c>
      <c r="B17" s="239">
        <v>45703</v>
      </c>
      <c r="C17" s="18"/>
      <c r="D17" s="19"/>
      <c r="E17" s="19"/>
      <c r="F17" s="19"/>
      <c r="G17" s="19"/>
      <c r="H17" s="19"/>
      <c r="I17" s="202"/>
      <c r="J17" s="219"/>
      <c r="K17" s="202"/>
      <c r="L17" s="203"/>
      <c r="M17" s="204" t="str">
        <f>IF(SUM((D17-C17),(F17-E17),(H17-G17))=0,IF(I17=1,'[1]Récap. annuel'!$C$14,"-"),SUM((D17-C17),(F17-E17),(H17-G17)))</f>
        <v>-</v>
      </c>
      <c r="N17" s="204" t="str">
        <f t="shared" si="0"/>
        <v>-</v>
      </c>
      <c r="O17" s="204" t="str">
        <f>IF(I17=1,'[1]Récap. annuel'!$C$14,IF([1]Fev25!H17-[1]Fev25!G17=0,"-",[1]Fev25!H17-[1]Fev25!G17))</f>
        <v>-</v>
      </c>
      <c r="P17" s="204" t="str">
        <f>IF(K17=1,'[1]Récap. annuel'!$C$14,IF([1]Fev25!L17=1,'[1]Récap. annuel'!$C$14/2,"-"))</f>
        <v>-</v>
      </c>
      <c r="Q17" s="201" t="str">
        <f>IF(OR(A17="sam.",A17="dim.",A17=""),"-",'Récap. annuel'!$C$14)</f>
        <v>-</v>
      </c>
      <c r="R17" s="201" t="str">
        <f>IF(OR(A17="sam.",A17="dim."),"-",'Récap. annuel'!$C$16)</f>
        <v>-</v>
      </c>
    </row>
    <row r="18" spans="1:18" x14ac:dyDescent="0.25">
      <c r="A18" s="201" t="s">
        <v>48</v>
      </c>
      <c r="B18" s="239">
        <v>45704</v>
      </c>
      <c r="C18" s="18"/>
      <c r="D18" s="19"/>
      <c r="E18" s="19"/>
      <c r="F18" s="19"/>
      <c r="G18" s="19"/>
      <c r="H18" s="19"/>
      <c r="I18" s="202"/>
      <c r="J18" s="219"/>
      <c r="K18" s="202"/>
      <c r="L18" s="203"/>
      <c r="M18" s="204" t="str">
        <f>IF(SUM((D18-C18),(F18-E18),(H18-G18))=0,IF(I18=1,'[1]Récap. annuel'!$C$14,"-"),SUM((D18-C18),(F18-E18),(H18-G18)))</f>
        <v>-</v>
      </c>
      <c r="N18" s="204" t="str">
        <f t="shared" si="0"/>
        <v>-</v>
      </c>
      <c r="O18" s="204" t="str">
        <f>IF(I18=1,'[1]Récap. annuel'!$C$14,IF([1]Fev25!H18-[1]Fev25!G18=0,"-",[1]Fev25!H18-[1]Fev25!G18))</f>
        <v>-</v>
      </c>
      <c r="P18" s="204" t="str">
        <f>IF(K18=1,'[1]Récap. annuel'!$C$14,IF([1]Fev25!L18=1,'[1]Récap. annuel'!$C$14/2,"-"))</f>
        <v>-</v>
      </c>
      <c r="Q18" s="201" t="str">
        <f>IF(OR(A18="sam.",A18="dim.",A18=""),"-",'Récap. annuel'!$C$14)</f>
        <v>-</v>
      </c>
      <c r="R18" s="201" t="str">
        <f>IF(OR(A18="sam.",A18="dim."),"-",'Récap. annuel'!$C$16)</f>
        <v>-</v>
      </c>
    </row>
    <row r="19" spans="1:18" x14ac:dyDescent="0.25">
      <c r="A19" s="184" t="s">
        <v>49</v>
      </c>
      <c r="B19" s="209">
        <v>45705</v>
      </c>
      <c r="C19" s="79"/>
      <c r="D19" s="80"/>
      <c r="E19" s="80"/>
      <c r="F19" s="80"/>
      <c r="G19" s="80"/>
      <c r="H19" s="80"/>
      <c r="I19" s="241"/>
      <c r="J19" s="242"/>
      <c r="K19" s="241"/>
      <c r="L19" s="243"/>
      <c r="M19" s="188" t="str">
        <f>IF(SUM((D19-C19),(F19-E19),(H19-G19))=0,IF(I19=1,'[1]Récap. annuel'!$C$14,"-"),SUM((D19-C19),(F19-E19),(H19-G19)))</f>
        <v>-</v>
      </c>
      <c r="N19" s="213" t="str">
        <f t="shared" si="0"/>
        <v>-</v>
      </c>
      <c r="O19" s="213" t="str">
        <f>IF(I19=1,'[1]Récap. annuel'!$C$14,IF([1]Fev25!H19-[1]Fev25!G19=0,"-",[1]Fev25!H19-[1]Fev25!G19))</f>
        <v>-</v>
      </c>
      <c r="P19" s="213" t="str">
        <f>IF(K19=1,'[1]Récap. annuel'!$C$14,IF([1]Fev25!L19=1,'[1]Récap. annuel'!$C$14/2,"-"))</f>
        <v>-</v>
      </c>
      <c r="Q19" s="190">
        <f>IF(OR(A19="sam.",A19="dim.",A19=""),"-",'Récap. annuel'!$C$14)</f>
        <v>0.34583333333333338</v>
      </c>
      <c r="R19" s="190" t="s">
        <v>40</v>
      </c>
    </row>
    <row r="20" spans="1:18" x14ac:dyDescent="0.25">
      <c r="A20" s="192" t="s">
        <v>50</v>
      </c>
      <c r="B20" s="214">
        <v>45706</v>
      </c>
      <c r="C20" s="194"/>
      <c r="D20" s="195"/>
      <c r="E20" s="195"/>
      <c r="F20" s="195"/>
      <c r="G20" s="195"/>
      <c r="H20" s="195"/>
      <c r="I20" s="196"/>
      <c r="J20" s="244"/>
      <c r="K20" s="196"/>
      <c r="L20" s="197"/>
      <c r="M20" s="190" t="str">
        <f>IF(SUM((D20-C20),(F20-E20),(H20-G20))=0,IF(I20=1,'[1]Récap. annuel'!$C$14,"-"),SUM((D20-C20),(F20-E20),(H20-G20)))</f>
        <v>-</v>
      </c>
      <c r="N20" s="220" t="str">
        <f t="shared" si="0"/>
        <v>-</v>
      </c>
      <c r="O20" s="220" t="str">
        <f>IF(I20=1,'[1]Récap. annuel'!$C$14,IF([1]Fev25!H20-[1]Fev25!G20=0,"-",[1]Fev25!H20-[1]Fev25!G20))</f>
        <v>-</v>
      </c>
      <c r="P20" s="220" t="str">
        <f>IF(K20=1,'[1]Récap. annuel'!$C$14,IF([1]Fev25!L20=1,'[1]Récap. annuel'!$C$14/2,"-"))</f>
        <v>-</v>
      </c>
      <c r="Q20" s="199">
        <f>IF(OR(A20="sam.",A20="dim.",A20=""),"-",'Récap. annuel'!$C$14)</f>
        <v>0.34583333333333338</v>
      </c>
      <c r="R20" s="199" t="s">
        <v>40</v>
      </c>
    </row>
    <row r="21" spans="1:18" x14ac:dyDescent="0.25">
      <c r="A21" s="184" t="s">
        <v>51</v>
      </c>
      <c r="B21" s="209">
        <v>45707</v>
      </c>
      <c r="C21" s="79"/>
      <c r="D21" s="80"/>
      <c r="E21" s="80"/>
      <c r="F21" s="80"/>
      <c r="G21" s="80"/>
      <c r="H21" s="80"/>
      <c r="I21" s="241"/>
      <c r="J21" s="242"/>
      <c r="K21" s="241"/>
      <c r="L21" s="243"/>
      <c r="M21" s="188" t="str">
        <f>IF(SUM((D21-C21),(F21-E21),(H21-G21))=0,IF(I21=1,'[1]Récap. annuel'!$C$14,"-"),SUM((D21-C21),(F21-E21),(H21-G21)))</f>
        <v>-</v>
      </c>
      <c r="N21" s="213" t="str">
        <f t="shared" si="0"/>
        <v>-</v>
      </c>
      <c r="O21" s="213" t="str">
        <f>IF(I21=1,'[1]Récap. annuel'!$C$14,IF([1]Fev25!H21-[1]Fev25!G21=0,"-",[1]Fev25!H21-[1]Fev25!G21))</f>
        <v>-</v>
      </c>
      <c r="P21" s="213" t="str">
        <f>IF(K21=1,'[1]Récap. annuel'!$C$14,IF([1]Fev25!L21=1,'[1]Récap. annuel'!$C$14/2,"-"))</f>
        <v>-</v>
      </c>
      <c r="Q21" s="190">
        <f>IF(OR(A21="sam.",A21="dim.",A21=""),"-",'Récap. annuel'!$C$14)</f>
        <v>0.34583333333333338</v>
      </c>
      <c r="R21" s="190" t="s">
        <v>40</v>
      </c>
    </row>
    <row r="22" spans="1:18" x14ac:dyDescent="0.25">
      <c r="A22" s="192" t="s">
        <v>52</v>
      </c>
      <c r="B22" s="214">
        <v>45708</v>
      </c>
      <c r="C22" s="194"/>
      <c r="D22" s="195"/>
      <c r="E22" s="195"/>
      <c r="F22" s="195"/>
      <c r="G22" s="195"/>
      <c r="H22" s="195"/>
      <c r="I22" s="196"/>
      <c r="J22" s="244"/>
      <c r="K22" s="196"/>
      <c r="L22" s="197"/>
      <c r="M22" s="190" t="str">
        <f>IF(SUM((D22-C22),(F22-E22),(H22-G22))=0,IF(I22=1,'[1]Récap. annuel'!$C$14,"-"),SUM((D22-C22),(F22-E22),(H22-G22)))</f>
        <v>-</v>
      </c>
      <c r="N22" s="220" t="str">
        <f t="shared" si="0"/>
        <v>-</v>
      </c>
      <c r="O22" s="220" t="str">
        <f>IF(I22=1,'[1]Récap. annuel'!$C$14,IF([1]Fev25!H22-[1]Fev25!G22=0,"-",[1]Fev25!H22-[1]Fev25!G22))</f>
        <v>-</v>
      </c>
      <c r="P22" s="220" t="str">
        <f>IF(K22=1,'[1]Récap. annuel'!$C$14,IF([1]Fev25!L22=1,'[1]Récap. annuel'!$C$14/2,"-"))</f>
        <v>-</v>
      </c>
      <c r="Q22" s="199">
        <f>IF(OR(A22="sam.",A22="dim.",A22=""),"-",'Récap. annuel'!$C$14)</f>
        <v>0.34583333333333338</v>
      </c>
      <c r="R22" s="199" t="s">
        <v>40</v>
      </c>
    </row>
    <row r="23" spans="1:18" x14ac:dyDescent="0.25">
      <c r="A23" s="184" t="s">
        <v>53</v>
      </c>
      <c r="B23" s="209">
        <v>45709</v>
      </c>
      <c r="C23" s="79"/>
      <c r="D23" s="80"/>
      <c r="E23" s="80"/>
      <c r="F23" s="80"/>
      <c r="G23" s="80"/>
      <c r="H23" s="80"/>
      <c r="I23" s="241"/>
      <c r="J23" s="242"/>
      <c r="K23" s="241"/>
      <c r="L23" s="243"/>
      <c r="M23" s="188" t="str">
        <f>IF(SUM((D23-C23),(F23-E23),(H23-G23))=0,IF(I23=1,'[1]Récap. annuel'!$C$14,"-"),SUM((D23-C23),(F23-E23),(H23-G23)))</f>
        <v>-</v>
      </c>
      <c r="N23" s="213" t="str">
        <f t="shared" si="0"/>
        <v>-</v>
      </c>
      <c r="O23" s="213" t="str">
        <f>IF(I23=1,'[1]Récap. annuel'!$C$14,IF([1]Fev25!H23-[1]Fev25!G23=0,"-",[1]Fev25!H23-[1]Fev25!G23))</f>
        <v>-</v>
      </c>
      <c r="P23" s="213" t="str">
        <f>IF(K23=1,'[1]Récap. annuel'!$C$14,IF([1]Fev25!L23=1,'[1]Récap. annuel'!$C$14/2,"-"))</f>
        <v>-</v>
      </c>
      <c r="Q23" s="190">
        <f>IF(OR(A23="sam.",A23="dim.",A23=""),"-",'Récap. annuel'!$C$14)</f>
        <v>0.34583333333333338</v>
      </c>
      <c r="R23" s="190" t="s">
        <v>40</v>
      </c>
    </row>
    <row r="24" spans="1:18" x14ac:dyDescent="0.25">
      <c r="A24" s="201" t="s">
        <v>47</v>
      </c>
      <c r="B24" s="239">
        <v>45710</v>
      </c>
      <c r="C24" s="18"/>
      <c r="D24" s="19"/>
      <c r="E24" s="19"/>
      <c r="F24" s="19"/>
      <c r="G24" s="19"/>
      <c r="H24" s="19"/>
      <c r="I24" s="202"/>
      <c r="J24" s="219"/>
      <c r="K24" s="202"/>
      <c r="L24" s="203"/>
      <c r="M24" s="204" t="str">
        <f>IF(SUM((D24-C24),(F24-E24),(H24-G24))=0,IF(I24=1,'[1]Récap. annuel'!$C$14,"-"),SUM((D24-C24),(F24-E24),(H24-G24)))</f>
        <v>-</v>
      </c>
      <c r="N24" s="204" t="str">
        <f t="shared" si="0"/>
        <v>-</v>
      </c>
      <c r="O24" s="204" t="str">
        <f>IF(I24=1,'[1]Récap. annuel'!$C$14,IF([1]Fev25!H24-[1]Fev25!G24=0,"-",[1]Fev25!H24-[1]Fev25!G24))</f>
        <v>-</v>
      </c>
      <c r="P24" s="204" t="str">
        <f>IF(K24=1,'[1]Récap. annuel'!$C$14,IF([1]Fev25!L24=1,'[1]Récap. annuel'!$C$14/2,"-"))</f>
        <v>-</v>
      </c>
      <c r="Q24" s="201" t="str">
        <f>IF(OR(A24="sam.",A24="dim.",A24=""),"-",'Récap. annuel'!$C$14)</f>
        <v>-</v>
      </c>
      <c r="R24" s="201" t="s">
        <v>40</v>
      </c>
    </row>
    <row r="25" spans="1:18" x14ac:dyDescent="0.25">
      <c r="A25" s="201" t="s">
        <v>48</v>
      </c>
      <c r="B25" s="239">
        <v>45711</v>
      </c>
      <c r="C25" s="18"/>
      <c r="D25" s="19"/>
      <c r="E25" s="19"/>
      <c r="F25" s="19"/>
      <c r="G25" s="19"/>
      <c r="H25" s="19"/>
      <c r="I25" s="202"/>
      <c r="J25" s="219"/>
      <c r="K25" s="202"/>
      <c r="L25" s="203"/>
      <c r="M25" s="204" t="str">
        <f>IF(SUM((D25-C25),(F25-E25),(H25-G25))=0,IF(I25=1,'[1]Récap. annuel'!$C$14,"-"),SUM((D25-C25),(F25-E25),(H25-G25)))</f>
        <v>-</v>
      </c>
      <c r="N25" s="204" t="str">
        <f t="shared" si="0"/>
        <v>-</v>
      </c>
      <c r="O25" s="204" t="str">
        <f>IF(I25=1,'[1]Récap. annuel'!$C$14,IF([1]Fev25!H25-[1]Fev25!G25=0,"-",[1]Fev25!H25-[1]Fev25!G25))</f>
        <v>-</v>
      </c>
      <c r="P25" s="204" t="str">
        <f>IF(K25=1,'[1]Récap. annuel'!$C$14,IF([1]Fev25!L25=1,'[1]Récap. annuel'!$C$14/2,"-"))</f>
        <v>-</v>
      </c>
      <c r="Q25" s="201" t="str">
        <f>IF(OR(A25="sam.",A25="dim.",A25=""),"-",'Récap. annuel'!$C$14)</f>
        <v>-</v>
      </c>
      <c r="R25" s="201" t="str">
        <f>IF(OR(A25="sam.",A25="dim."),"-",'Récap. annuel'!$C$16)</f>
        <v>-</v>
      </c>
    </row>
    <row r="26" spans="1:18" x14ac:dyDescent="0.25">
      <c r="A26" s="184" t="s">
        <v>49</v>
      </c>
      <c r="B26" s="209">
        <v>45712</v>
      </c>
      <c r="C26" s="14"/>
      <c r="D26" s="15"/>
      <c r="E26" s="15"/>
      <c r="F26" s="15"/>
      <c r="G26" s="15"/>
      <c r="H26" s="15"/>
      <c r="I26" s="210"/>
      <c r="J26" s="211"/>
      <c r="K26" s="210"/>
      <c r="L26" s="212"/>
      <c r="M26" s="188" t="str">
        <f>IF(SUM((D26-C26),(F26-E26),(H26-G26))=0,IF(I26=1,'[1]Récap. annuel'!$C$14,"-"),SUM((D26-C26),(F26-E26),(H26-G26)))</f>
        <v>-</v>
      </c>
      <c r="N26" s="213" t="str">
        <f t="shared" si="0"/>
        <v>-</v>
      </c>
      <c r="O26" s="213" t="str">
        <f>IF(I26=1,'[1]Récap. annuel'!$C$14,IF([1]Fev25!H26-[1]Fev25!G26=0,"-",[1]Fev25!H26-[1]Fev25!G26))</f>
        <v>-</v>
      </c>
      <c r="P26" s="213" t="str">
        <f>IF(K26=1,'[1]Récap. annuel'!$C$14,IF([1]Fev25!L26=1,'[1]Récap. annuel'!$C$14/2,"-"))</f>
        <v>-</v>
      </c>
      <c r="Q26" s="190">
        <f>IF(OR(A26="sam.",A26="dim.",A26=""),"-",'Récap. annuel'!$C$14)</f>
        <v>0.34583333333333338</v>
      </c>
      <c r="R26" s="190">
        <f>IF(OR(A26="sam.",A26="dim."),"-",'Récap. annuel'!$C$16)</f>
        <v>0.39876700680272109</v>
      </c>
    </row>
    <row r="27" spans="1:18" x14ac:dyDescent="0.25">
      <c r="A27" s="192" t="s">
        <v>50</v>
      </c>
      <c r="B27" s="214">
        <v>45713</v>
      </c>
      <c r="C27" s="12"/>
      <c r="D27" s="13"/>
      <c r="E27" s="13"/>
      <c r="F27" s="13"/>
      <c r="G27" s="13"/>
      <c r="H27" s="13"/>
      <c r="I27" s="215"/>
      <c r="J27" s="216"/>
      <c r="K27" s="215"/>
      <c r="L27" s="217"/>
      <c r="M27" s="190" t="str">
        <f>IF(SUM((D27-C27),(F27-E27),(H27-G27))=0,IF(I27=1,'[1]Récap. annuel'!$C$14,"-"),SUM((D27-C27),(F27-E27),(H27-G27)))</f>
        <v>-</v>
      </c>
      <c r="N27" s="240" t="str">
        <f t="shared" si="0"/>
        <v>-</v>
      </c>
      <c r="O27" s="240" t="str">
        <f>IF(I27=1,'[1]Récap. annuel'!$C$14,IF([1]Fev25!H27-[1]Fev25!G27=0,"-",[1]Fev25!H27-[1]Fev25!G27))</f>
        <v>-</v>
      </c>
      <c r="P27" s="240" t="str">
        <f>IF(K27=1,'[1]Récap. annuel'!$C$14,IF([1]Fev25!L27=1,'[1]Récap. annuel'!$C$14/2,"-"))</f>
        <v>-</v>
      </c>
      <c r="Q27" s="199">
        <f>IF(OR(A27="sam.",A27="dim.",A27=""),"-",'Récap. annuel'!$C$14)</f>
        <v>0.34583333333333338</v>
      </c>
      <c r="R27" s="199">
        <f>IF(OR(A27="sam.",A27="dim."),"-",'Récap. annuel'!$C$16)</f>
        <v>0.39876700680272109</v>
      </c>
    </row>
    <row r="28" spans="1:18" x14ac:dyDescent="0.25">
      <c r="A28" s="184" t="s">
        <v>51</v>
      </c>
      <c r="B28" s="209">
        <v>45714</v>
      </c>
      <c r="C28" s="14"/>
      <c r="D28" s="15"/>
      <c r="E28" s="15"/>
      <c r="F28" s="15"/>
      <c r="G28" s="15"/>
      <c r="H28" s="15"/>
      <c r="I28" s="210"/>
      <c r="J28" s="211"/>
      <c r="K28" s="210"/>
      <c r="L28" s="212"/>
      <c r="M28" s="188" t="str">
        <f>IF(SUM((D28-C28),(F28-E28),(H28-G28))=0,IF(I28=1,'[1]Récap. annuel'!$C$14,"-"),SUM((D28-C28),(F28-E28),(H28-G28)))</f>
        <v>-</v>
      </c>
      <c r="N28" s="213" t="str">
        <f t="shared" si="0"/>
        <v>-</v>
      </c>
      <c r="O28" s="213" t="str">
        <f>IF(I28=1,'[1]Récap. annuel'!$C$14,IF([1]Fev25!H28-[1]Fev25!G28=0,"-",[1]Fev25!H28-[1]Fev25!G28))</f>
        <v>-</v>
      </c>
      <c r="P28" s="213" t="str">
        <f>IF(K28=1,'[1]Récap. annuel'!$C$14,IF([1]Fev25!L28=1,'[1]Récap. annuel'!$C$14/2,"-"))</f>
        <v>-</v>
      </c>
      <c r="Q28" s="190">
        <f>IF(OR(A28="sam.",A28="dim.",A28=""),"-",'Récap. annuel'!$C$14)</f>
        <v>0.34583333333333338</v>
      </c>
      <c r="R28" s="190">
        <f>IF(OR(A28="sam.",A28="dim."),"-",'Récap. annuel'!$C$16)</f>
        <v>0.39876700680272109</v>
      </c>
    </row>
    <row r="29" spans="1:18" x14ac:dyDescent="0.25">
      <c r="A29" s="192" t="s">
        <v>52</v>
      </c>
      <c r="B29" s="214">
        <v>45715</v>
      </c>
      <c r="C29" s="12"/>
      <c r="D29" s="13"/>
      <c r="E29" s="13"/>
      <c r="F29" s="13"/>
      <c r="G29" s="13"/>
      <c r="H29" s="13"/>
      <c r="I29" s="215"/>
      <c r="J29" s="216"/>
      <c r="K29" s="215"/>
      <c r="L29" s="217"/>
      <c r="M29" s="190" t="str">
        <f>IF(SUM((D29-C29),(F29-E29),(H29-G29))=0,IF(I29=1,'[1]Récap. annuel'!$C$14,"-"),SUM((D29-C29),(F29-E29),(H29-G29)))</f>
        <v>-</v>
      </c>
      <c r="N29" s="220" t="str">
        <f t="shared" si="0"/>
        <v>-</v>
      </c>
      <c r="O29" s="220" t="str">
        <f>IF(I29=1,'[1]Récap. annuel'!$C$14,IF([1]Fev25!H29-[1]Fev25!G29=0,"-",[1]Fev25!H29-[1]Fev25!G29))</f>
        <v>-</v>
      </c>
      <c r="P29" s="220" t="str">
        <f>IF(K29=1,'[1]Récap. annuel'!$C$14,IF([1]Fev25!L29=1,'[1]Récap. annuel'!$C$14/2,"-"))</f>
        <v>-</v>
      </c>
      <c r="Q29" s="199">
        <f>IF(OR(A29="sam.",A29="dim.",A29=""),"-",'Récap. annuel'!$C$14)</f>
        <v>0.34583333333333338</v>
      </c>
      <c r="R29" s="199">
        <f>IF(OR(A29="sam.",A29="dim."),"-",'Récap. annuel'!$C$16)</f>
        <v>0.39876700680272109</v>
      </c>
    </row>
    <row r="30" spans="1:18" ht="15.75" thickBot="1" x14ac:dyDescent="0.3">
      <c r="A30" s="351" t="s">
        <v>53</v>
      </c>
      <c r="B30" s="336">
        <v>45716</v>
      </c>
      <c r="C30" s="49"/>
      <c r="D30" s="50"/>
      <c r="E30" s="50"/>
      <c r="F30" s="50"/>
      <c r="G30" s="50"/>
      <c r="H30" s="50"/>
      <c r="I30" s="224"/>
      <c r="J30" s="225"/>
      <c r="K30" s="224"/>
      <c r="L30" s="226"/>
      <c r="M30" s="380" t="str">
        <f>IF(SUM((D30-C30),(F30-E30),(H30-G30))=0,IF(I30=1,'[1]Récap. annuel'!$C$14,"-"),SUM((D30-C30),(F30-E30),(H30-G30)))</f>
        <v>-</v>
      </c>
      <c r="N30" s="381" t="str">
        <f t="shared" si="0"/>
        <v>-</v>
      </c>
      <c r="O30" s="381" t="str">
        <f>IF(I30=1,'[1]Récap. annuel'!$C$14,IF([1]Fev25!H30-[1]Fev25!G30=0,"-",[1]Fev25!H30-[1]Fev25!G30))</f>
        <v>-</v>
      </c>
      <c r="P30" s="381" t="str">
        <f>IF(K30=1,'[1]Récap. annuel'!$C$14,IF([1]Fev25!L30=1,'[1]Récap. annuel'!$C$14/2,"-"))</f>
        <v>-</v>
      </c>
      <c r="Q30" s="253">
        <f>IF(OR(A30="sam.",A30="dim.",A30=""),"-",'Récap. annuel'!$C$14)</f>
        <v>0.34583333333333338</v>
      </c>
      <c r="R30" s="253">
        <f>IF(OR(A30="sam.",A30="dim."),"-",'Récap. annuel'!$C$16)</f>
        <v>0.39876700680272109</v>
      </c>
    </row>
    <row r="31" spans="1:18" ht="15.75" thickBot="1" x14ac:dyDescent="0.3">
      <c r="A31" s="227"/>
      <c r="B31" s="236"/>
      <c r="C31" s="229"/>
      <c r="D31" s="229"/>
      <c r="E31" s="229"/>
      <c r="F31" s="229"/>
      <c r="G31" s="229"/>
      <c r="H31" s="229"/>
      <c r="I31" s="157"/>
      <c r="J31" s="230"/>
      <c r="K31" s="429" t="s">
        <v>7</v>
      </c>
      <c r="L31" s="431"/>
      <c r="M31" s="255">
        <f t="shared" ref="M31:R31" si="1">SUM(M3:M30)</f>
        <v>0</v>
      </c>
      <c r="N31" s="255">
        <f t="shared" si="1"/>
        <v>0</v>
      </c>
      <c r="O31" s="255">
        <f t="shared" si="1"/>
        <v>0</v>
      </c>
      <c r="P31" s="255">
        <f t="shared" si="1"/>
        <v>0</v>
      </c>
      <c r="Q31" s="256">
        <f t="shared" si="1"/>
        <v>6.9166666666666652</v>
      </c>
      <c r="R31" s="256">
        <f t="shared" si="1"/>
        <v>5.981505102040817</v>
      </c>
    </row>
    <row r="32" spans="1:18" ht="15.75" thickBot="1" x14ac:dyDescent="0.3">
      <c r="A32" s="227"/>
      <c r="B32" s="236"/>
      <c r="C32" s="229"/>
      <c r="D32" s="229"/>
      <c r="E32" s="229"/>
      <c r="F32" s="229"/>
      <c r="G32" s="229"/>
      <c r="H32" s="229"/>
      <c r="I32" s="157"/>
      <c r="J32" s="230"/>
      <c r="K32" s="429" t="s">
        <v>15</v>
      </c>
      <c r="L32" s="430"/>
      <c r="M32" s="234">
        <f>[1]Jan25!M35-(SUM(SUM([1]Fev25!K3:K30),SUM([1]Fev25!L3:L30)/2))</f>
        <v>55</v>
      </c>
      <c r="N32" s="235"/>
      <c r="O32" s="235"/>
      <c r="P32" s="235"/>
      <c r="Q32" s="229"/>
      <c r="R32" s="229"/>
    </row>
    <row r="33" spans="1:18" ht="15.75" thickBot="1" x14ac:dyDescent="0.3">
      <c r="A33" s="227"/>
      <c r="B33" s="236"/>
      <c r="C33" s="229"/>
      <c r="D33" s="229"/>
      <c r="E33" s="229"/>
      <c r="F33" s="229"/>
      <c r="G33" s="229"/>
      <c r="H33" s="229"/>
      <c r="I33" s="157"/>
      <c r="J33" s="230"/>
      <c r="K33" s="429" t="s">
        <v>14</v>
      </c>
      <c r="L33" s="430"/>
      <c r="M33" s="237">
        <f>SUM(SUMIF(G3:G30,"&lt;&gt;",O3:O30),SUMIF(I3:I30,"&lt;&gt;",O3:O30))</f>
        <v>0</v>
      </c>
      <c r="N33" s="238"/>
      <c r="O33" s="238"/>
      <c r="P33" s="238"/>
      <c r="Q33" s="229"/>
      <c r="R33" s="229"/>
    </row>
  </sheetData>
  <protectedRanges>
    <protectedRange algorithmName="SHA-512" hashValue="2QImkUwPol4+H0cOE67zGKRncYVWhzyaLCQJq1CQY1dDOAk7opYkXWmWRH5hJT1EZO/hB2iXZ/gGW9hmCXMP6g==" saltValue="l1JW0G/Xh5gw+vzfEIzm6w==" spinCount="100000" sqref="M34:M1048576 Q34:Q1048576 A34:B1048576" name="mois_nonModifiable"/>
    <protectedRange algorithmName="SHA-512" hashValue="2QImkUwPol4+H0cOE67zGKRncYVWhzyaLCQJq1CQY1dDOAk7opYkXWmWRH5hJT1EZO/hB2iXZ/gGW9hmCXMP6g==" saltValue="l1JW0G/Xh5gw+vzfEIzm6w==" spinCount="100000" sqref="N34:P1048576" name="mois_nonModifiable_3"/>
    <protectedRange algorithmName="SHA-512" hashValue="2QImkUwPol4+H0cOE67zGKRncYVWhzyaLCQJq1CQY1dDOAk7opYkXWmWRH5hJT1EZO/hB2iXZ/gGW9hmCXMP6g==" saltValue="l1JW0G/Xh5gw+vzfEIzm6w==" spinCount="100000" sqref="M1:M32 A1:B33 Q1:Q33" name="mois_nonModifiable_1"/>
    <protectedRange algorithmName="SHA-512" hashValue="2QImkUwPol4+H0cOE67zGKRncYVWhzyaLCQJq1CQY1dDOAk7opYkXWmWRH5hJT1EZO/hB2iXZ/gGW9hmCXMP6g==" saltValue="l1JW0G/Xh5gw+vzfEIzm6w==" spinCount="100000" sqref="M33" name="mois_nonModifiable_1_2"/>
    <protectedRange algorithmName="SHA-512" hashValue="2QImkUwPol4+H0cOE67zGKRncYVWhzyaLCQJq1CQY1dDOAk7opYkXWmWRH5hJT1EZO/hB2iXZ/gGW9hmCXMP6g==" saltValue="l1JW0G/Xh5gw+vzfEIzm6w==" spinCount="100000" sqref="N1:O1 N3:P33" name="mois_nonModifiable_3_2"/>
  </protectedRanges>
  <mergeCells count="13">
    <mergeCell ref="K32:L32"/>
    <mergeCell ref="K33:L33"/>
    <mergeCell ref="K31:L31"/>
    <mergeCell ref="R1:R2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  <pageSetup paperSize="9" orientation="portrait" horizontalDpi="4294967293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D04AE-7AFF-4436-9046-D7EC961A586C}">
  <sheetPr codeName="Feuil4"/>
  <dimension ref="A1:R36"/>
  <sheetViews>
    <sheetView showGridLines="0" zoomScaleNormal="100" workbookViewId="0">
      <selection activeCell="S30" sqref="S30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4.5703125" style="24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105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201" t="s">
        <v>47</v>
      </c>
      <c r="B3" s="239">
        <v>45717</v>
      </c>
      <c r="C3" s="18"/>
      <c r="D3" s="19"/>
      <c r="E3" s="19"/>
      <c r="F3" s="19"/>
      <c r="G3" s="19"/>
      <c r="H3" s="19"/>
      <c r="I3" s="202"/>
      <c r="J3" s="219"/>
      <c r="K3" s="202"/>
      <c r="L3" s="203"/>
      <c r="M3" s="204" t="str">
        <f>IF(SUM((D3-C3),(F3-E3),(H3-G3))=0,IF(I3=1,'[1]Récap. annuel'!$C$14,"-"),SUM((D3-C3),(F3-E3),(H3-G3)))</f>
        <v>-</v>
      </c>
      <c r="N3" s="204" t="str">
        <f>IF(SUM((D3-C3),(F3-E3))=0,"-",SUM((D3-C3),(F3-E3)))</f>
        <v>-</v>
      </c>
      <c r="O3" s="204" t="str">
        <f>IF(I3=1,'[1]Récap. annuel'!$C$14,IF([1]Mar25!H3-[1]Mar25!G3=0,"-",[1]Mar25!H3-[1]Mar25!G3))</f>
        <v>-</v>
      </c>
      <c r="P3" s="204" t="str">
        <f>IF(K3=1,'[1]Récap. annuel'!$C$14,IF([1]Mar25!L3=1,'[1]Récap. annuel'!$C$14/2,"-"))</f>
        <v>-</v>
      </c>
      <c r="Q3" s="204" t="str">
        <f>IF(OR(A3="sam.",A3="dim.",A3=""),"-",'Récap. annuel'!$C$14)</f>
        <v>-</v>
      </c>
      <c r="R3" s="204" t="str">
        <f>IF(OR(A3="sam.",A3="dim."),"-",'Récap. annuel'!$C$16)</f>
        <v>-</v>
      </c>
    </row>
    <row r="4" spans="1:18" x14ac:dyDescent="0.25">
      <c r="A4" s="201" t="s">
        <v>48</v>
      </c>
      <c r="B4" s="239">
        <v>45718</v>
      </c>
      <c r="C4" s="18"/>
      <c r="D4" s="19"/>
      <c r="E4" s="19"/>
      <c r="F4" s="19"/>
      <c r="G4" s="19"/>
      <c r="H4" s="19"/>
      <c r="I4" s="202"/>
      <c r="J4" s="219"/>
      <c r="K4" s="202"/>
      <c r="L4" s="203"/>
      <c r="M4" s="204" t="str">
        <f>IF(SUM((D4-C4),(F4-E4),(H4-G4))=0,IF(I4=1,'[1]Récap. annuel'!$C$14,"-"),SUM((D4-C4),(F4-E4),(H4-G4)))</f>
        <v>-</v>
      </c>
      <c r="N4" s="204" t="str">
        <f t="shared" ref="N4:N33" si="0">IF(SUM((D4-C4),(F4-E4))=0,"-",SUM((D4-C4),(F4-E4)))</f>
        <v>-</v>
      </c>
      <c r="O4" s="204" t="str">
        <f>IF(I4=1,'[1]Récap. annuel'!$C$14,IF([1]Mar25!H4-[1]Mar25!G4=0,"-",[1]Mar25!H4-[1]Mar25!G4))</f>
        <v>-</v>
      </c>
      <c r="P4" s="204" t="str">
        <f>IF(K4=1,'[1]Récap. annuel'!$C$14,IF([1]Mar25!L4=1,'[1]Récap. annuel'!$C$14/2,"-"))</f>
        <v>-</v>
      </c>
      <c r="Q4" s="204" t="str">
        <f>IF(OR(A4="sam.",A4="dim.",A4=""),"-",'Récap. annuel'!$C$14)</f>
        <v>-</v>
      </c>
      <c r="R4" s="204" t="str">
        <f>IF(OR(A4="sam.",A4="dim."),"-",'Récap. annuel'!$C$16)</f>
        <v>-</v>
      </c>
    </row>
    <row r="5" spans="1:18" x14ac:dyDescent="0.25">
      <c r="A5" s="257" t="s">
        <v>49</v>
      </c>
      <c r="B5" s="209">
        <v>45719</v>
      </c>
      <c r="C5" s="14"/>
      <c r="D5" s="15"/>
      <c r="E5" s="15"/>
      <c r="F5" s="15"/>
      <c r="G5" s="15"/>
      <c r="H5" s="15"/>
      <c r="I5" s="210"/>
      <c r="J5" s="211"/>
      <c r="K5" s="210"/>
      <c r="L5" s="212"/>
      <c r="M5" s="188" t="str">
        <f>IF(SUM((D5-C5),(F5-E5),(H5-G5))=0,IF(I5=1,'[1]Récap. annuel'!$C$14,"-"),SUM((D5-C5),(F5-E5),(H5-G5)))</f>
        <v>-</v>
      </c>
      <c r="N5" s="213" t="str">
        <f t="shared" si="0"/>
        <v>-</v>
      </c>
      <c r="O5" s="213" t="str">
        <f>IF(I5=1,'[1]Récap. annuel'!$C$14,IF([1]Mar25!H5-[1]Mar25!G5=0,"-",[1]Mar25!H5-[1]Mar25!G5))</f>
        <v>-</v>
      </c>
      <c r="P5" s="213" t="str">
        <f>IF(K5=1,'[1]Récap. annuel'!$C$14,IF([1]Mar25!L5=1,'[1]Récap. annuel'!$C$14/2,"-"))</f>
        <v>-</v>
      </c>
      <c r="Q5" s="190">
        <f>IF(OR(A5="sam.",A5="dim.",A5=""),"-",'Récap. annuel'!$C$14)</f>
        <v>0.34583333333333338</v>
      </c>
      <c r="R5" s="190">
        <f>IF(OR(A5="sam.",A5="dim."),"-",'Récap. annuel'!$C$16)</f>
        <v>0.39876700680272109</v>
      </c>
    </row>
    <row r="6" spans="1:18" x14ac:dyDescent="0.25">
      <c r="A6" s="192" t="s">
        <v>50</v>
      </c>
      <c r="B6" s="214">
        <v>45720</v>
      </c>
      <c r="C6" s="12"/>
      <c r="D6" s="13"/>
      <c r="E6" s="13"/>
      <c r="F6" s="13"/>
      <c r="G6" s="13"/>
      <c r="H6" s="13"/>
      <c r="I6" s="215"/>
      <c r="J6" s="216"/>
      <c r="K6" s="215"/>
      <c r="L6" s="217"/>
      <c r="M6" s="190" t="str">
        <f>IF(SUM((D6-C6),(F6-E6),(H6-G6))=0,IF(I6=1,'[1]Récap. annuel'!$C$14,"-"),SUM((D6-C6),(F6-E6),(H6-G6)))</f>
        <v>-</v>
      </c>
      <c r="N6" s="198" t="str">
        <f t="shared" si="0"/>
        <v>-</v>
      </c>
      <c r="O6" s="198" t="str">
        <f>IF(I6=1,'[1]Récap. annuel'!$C$14,IF([1]Mar25!H6-[1]Mar25!G6=0,"-",[1]Mar25!H6-[1]Mar25!G6))</f>
        <v>-</v>
      </c>
      <c r="P6" s="198" t="str">
        <f>IF(K6=1,'[1]Récap. annuel'!$C$14,IF([1]Mar25!L6=1,'[1]Récap. annuel'!$C$14/2,"-"))</f>
        <v>-</v>
      </c>
      <c r="Q6" s="199">
        <f>IF(OR(A6="sam.",A6="dim.",A6=""),"-",'Récap. annuel'!$C$14)</f>
        <v>0.34583333333333338</v>
      </c>
      <c r="R6" s="199">
        <f>IF(OR(A6="sam.",A6="dim."),"-",'Récap. annuel'!$C$16)</f>
        <v>0.39876700680272109</v>
      </c>
    </row>
    <row r="7" spans="1:18" x14ac:dyDescent="0.25">
      <c r="A7" s="257" t="s">
        <v>51</v>
      </c>
      <c r="B7" s="209">
        <v>45721</v>
      </c>
      <c r="C7" s="14"/>
      <c r="D7" s="15"/>
      <c r="E7" s="15"/>
      <c r="F7" s="15"/>
      <c r="G7" s="15"/>
      <c r="H7" s="15"/>
      <c r="I7" s="210"/>
      <c r="J7" s="211"/>
      <c r="K7" s="210"/>
      <c r="L7" s="212"/>
      <c r="M7" s="188" t="str">
        <f>IF(SUM((D7-C7),(F7-E7),(H7-G7))=0,IF(I7=1,'[1]Récap. annuel'!$C$14,"-"),SUM((D7-C7),(F7-E7),(H7-G7)))</f>
        <v>-</v>
      </c>
      <c r="N7" s="213" t="str">
        <f>IF(SUM((D7-C7),(F7-E7))=0,"-",SUM((D7-C7),(F7-E7)))</f>
        <v>-</v>
      </c>
      <c r="O7" s="213" t="str">
        <f>IF(I7=1,'[1]Récap. annuel'!$C$14,IF([1]Mar25!H7-[1]Mar25!G7=0,"-",[1]Mar25!H7-[1]Mar25!G7))</f>
        <v>-</v>
      </c>
      <c r="P7" s="213" t="str">
        <f>IF(K7=1,'[1]Récap. annuel'!$C$14,IF([1]Mar25!L7=1,'[1]Récap. annuel'!$C$14/2,"-"))</f>
        <v>-</v>
      </c>
      <c r="Q7" s="190">
        <f>IF(OR(A7="sam.",A7="dim.",A7=""),"-",'Récap. annuel'!$C$14)</f>
        <v>0.34583333333333338</v>
      </c>
      <c r="R7" s="190">
        <f>IF(OR(A7="sam.",A7="dim."),"-",'Récap. annuel'!$C$16)</f>
        <v>0.39876700680272109</v>
      </c>
    </row>
    <row r="8" spans="1:18" x14ac:dyDescent="0.25">
      <c r="A8" s="192" t="s">
        <v>52</v>
      </c>
      <c r="B8" s="214">
        <v>45722</v>
      </c>
      <c r="C8" s="12"/>
      <c r="D8" s="13"/>
      <c r="E8" s="13"/>
      <c r="F8" s="13"/>
      <c r="G8" s="13"/>
      <c r="H8" s="13"/>
      <c r="I8" s="215"/>
      <c r="J8" s="216"/>
      <c r="K8" s="215"/>
      <c r="L8" s="217"/>
      <c r="M8" s="190" t="str">
        <f>IF(SUM((D8-C8),(F8-E8),(H8-G8))=0,IF(I8=1,'[1]Récap. annuel'!$C$14,"-"),SUM((D8-C8),(F8-E8),(H8-G8)))</f>
        <v>-</v>
      </c>
      <c r="N8" s="198" t="str">
        <f t="shared" si="0"/>
        <v>-</v>
      </c>
      <c r="O8" s="198" t="str">
        <f>IF(I8=1,'[1]Récap. annuel'!$C$14,IF([1]Mar25!H8-[1]Mar25!G8=0,"-",[1]Mar25!H8-[1]Mar25!G8))</f>
        <v>-</v>
      </c>
      <c r="P8" s="198" t="str">
        <f>IF(K8=1,'[1]Récap. annuel'!$C$14,IF([1]Mar25!L8=1,'[1]Récap. annuel'!$C$14/2,"-"))</f>
        <v>-</v>
      </c>
      <c r="Q8" s="199">
        <f>IF(OR(A8="sam.",A8="dim.",A8=""),"-",'Récap. annuel'!$C$14)</f>
        <v>0.34583333333333338</v>
      </c>
      <c r="R8" s="199">
        <f>IF(OR(A8="sam.",A8="dim."),"-",'Récap. annuel'!$C$16)</f>
        <v>0.39876700680272109</v>
      </c>
    </row>
    <row r="9" spans="1:18" x14ac:dyDescent="0.25">
      <c r="A9" s="257" t="s">
        <v>53</v>
      </c>
      <c r="B9" s="209">
        <v>45723</v>
      </c>
      <c r="C9" s="14"/>
      <c r="D9" s="15"/>
      <c r="E9" s="15"/>
      <c r="F9" s="15"/>
      <c r="G9" s="15"/>
      <c r="H9" s="15"/>
      <c r="I9" s="210"/>
      <c r="J9" s="211"/>
      <c r="K9" s="210"/>
      <c r="L9" s="212"/>
      <c r="M9" s="188" t="str">
        <f>IF(SUM((D9-C9),(F9-E9),(H9-G9))=0,IF(I9=1,'[1]Récap. annuel'!$C$14,"-"),SUM((D9-C9),(F9-E9),(H9-G9)))</f>
        <v>-</v>
      </c>
      <c r="N9" s="213" t="str">
        <f t="shared" si="0"/>
        <v>-</v>
      </c>
      <c r="O9" s="213" t="str">
        <f>IF(I9=1,'[1]Récap. annuel'!$C$14,IF([1]Mar25!H9-[1]Mar25!G9=0,"-",[1]Mar25!H9-[1]Mar25!G9))</f>
        <v>-</v>
      </c>
      <c r="P9" s="213" t="str">
        <f>IF(K9=1,'[1]Récap. annuel'!$C$14,IF([1]Mar25!L9=1,'[1]Récap. annuel'!$C$14/2,"-"))</f>
        <v>-</v>
      </c>
      <c r="Q9" s="190">
        <f>IF(OR(A9="sam.",A9="dim.",A9=""),"-",'Récap. annuel'!$C$14)</f>
        <v>0.34583333333333338</v>
      </c>
      <c r="R9" s="190">
        <f>IF(OR(A9="sam.",A9="dim."),"-",'Récap. annuel'!$C$16)</f>
        <v>0.39876700680272109</v>
      </c>
    </row>
    <row r="10" spans="1:18" x14ac:dyDescent="0.25">
      <c r="A10" s="201" t="s">
        <v>47</v>
      </c>
      <c r="B10" s="239">
        <v>45724</v>
      </c>
      <c r="C10" s="18"/>
      <c r="D10" s="19"/>
      <c r="E10" s="19"/>
      <c r="F10" s="19"/>
      <c r="G10" s="19"/>
      <c r="H10" s="19"/>
      <c r="I10" s="202"/>
      <c r="J10" s="219"/>
      <c r="K10" s="202"/>
      <c r="L10" s="203"/>
      <c r="M10" s="204" t="str">
        <f>IF(SUM((D10-C10),(F10-E10),(H10-G10))=0,IF(I10=1,'[1]Récap. annuel'!$C$14,"-"),SUM((D10-C10),(F10-E10),(H10-G10)))</f>
        <v>-</v>
      </c>
      <c r="N10" s="204" t="str">
        <f t="shared" si="0"/>
        <v>-</v>
      </c>
      <c r="O10" s="204" t="str">
        <f>IF(I10=1,'[1]Récap. annuel'!$C$14,IF([1]Mar25!H10-[1]Mar25!G10=0,"-",[1]Mar25!H10-[1]Mar25!G10))</f>
        <v>-</v>
      </c>
      <c r="P10" s="204" t="str">
        <f>IF(K10=1,'[1]Récap. annuel'!$C$14,IF([1]Mar25!L10=1,'[1]Récap. annuel'!$C$14/2,"-"))</f>
        <v>-</v>
      </c>
      <c r="Q10" s="204" t="str">
        <f>IF(OR(A10="sam.",A10="dim.",A10=""),"-",'Récap. annuel'!$C$14)</f>
        <v>-</v>
      </c>
      <c r="R10" s="204" t="str">
        <f>IF(OR(A10="sam.",A10="dim."),"-",'Récap. annuel'!$C$16)</f>
        <v>-</v>
      </c>
    </row>
    <row r="11" spans="1:18" x14ac:dyDescent="0.25">
      <c r="A11" s="201" t="s">
        <v>48</v>
      </c>
      <c r="B11" s="239">
        <v>45725</v>
      </c>
      <c r="C11" s="18"/>
      <c r="D11" s="19"/>
      <c r="E11" s="19"/>
      <c r="F11" s="19"/>
      <c r="G11" s="19"/>
      <c r="H11" s="19"/>
      <c r="I11" s="202"/>
      <c r="J11" s="219"/>
      <c r="K11" s="202"/>
      <c r="L11" s="203"/>
      <c r="M11" s="204" t="str">
        <f>IF(SUM((D11-C11),(F11-E11),(H11-G11))=0,IF(I11=1,'[1]Récap. annuel'!$C$14,"-"),SUM((D11-C11),(F11-E11),(H11-G11)))</f>
        <v>-</v>
      </c>
      <c r="N11" s="204" t="str">
        <f t="shared" si="0"/>
        <v>-</v>
      </c>
      <c r="O11" s="204" t="str">
        <f>IF(I11=1,'[1]Récap. annuel'!$C$14,IF([1]Mar25!H11-[1]Mar25!G11=0,"-",[1]Mar25!H11-[1]Mar25!G11))</f>
        <v>-</v>
      </c>
      <c r="P11" s="204" t="str">
        <f>IF(K11=1,'[1]Récap. annuel'!$C$14,IF([1]Mar25!L11=1,'[1]Récap. annuel'!$C$14/2,"-"))</f>
        <v>-</v>
      </c>
      <c r="Q11" s="204" t="str">
        <f>IF(OR(A11="sam.",A11="dim.",A11=""),"-",'Récap. annuel'!$C$14)</f>
        <v>-</v>
      </c>
      <c r="R11" s="204" t="str">
        <f>IF(OR(A11="sam.",A11="dim."),"-",'Récap. annuel'!$C$16)</f>
        <v>-</v>
      </c>
    </row>
    <row r="12" spans="1:18" x14ac:dyDescent="0.25">
      <c r="A12" s="257" t="s">
        <v>49</v>
      </c>
      <c r="B12" s="209">
        <v>45726</v>
      </c>
      <c r="C12" s="14"/>
      <c r="D12" s="15"/>
      <c r="E12" s="15"/>
      <c r="F12" s="15"/>
      <c r="G12" s="15"/>
      <c r="H12" s="15"/>
      <c r="I12" s="210"/>
      <c r="J12" s="211"/>
      <c r="K12" s="210"/>
      <c r="L12" s="212"/>
      <c r="M12" s="188" t="str">
        <f>IF(SUM((D12-C12),(F12-E12),(H12-G12))=0,IF(I12=1,'[1]Récap. annuel'!$C$14,"-"),SUM((D12-C12),(F12-E12),(H12-G12)))</f>
        <v>-</v>
      </c>
      <c r="N12" s="213" t="str">
        <f t="shared" si="0"/>
        <v>-</v>
      </c>
      <c r="O12" s="213" t="str">
        <f>IF(I12=1,'[1]Récap. annuel'!$C$14,IF([1]Mar25!H12-[1]Mar25!G12=0,"-",[1]Mar25!H12-[1]Mar25!G12))</f>
        <v>-</v>
      </c>
      <c r="P12" s="213" t="str">
        <f>IF(K12=1,'[1]Récap. annuel'!$C$14,IF([1]Mar25!L12=1,'[1]Récap. annuel'!$C$14/2,"-"))</f>
        <v>-</v>
      </c>
      <c r="Q12" s="190">
        <f>IF(OR(A12="sam.",A12="dim.",A12=""),"-",'Récap. annuel'!$C$14)</f>
        <v>0.34583333333333338</v>
      </c>
      <c r="R12" s="190">
        <f>IF(OR(A12="sam.",A12="dim."),"-",'Récap. annuel'!$C$16)</f>
        <v>0.39876700680272109</v>
      </c>
    </row>
    <row r="13" spans="1:18" x14ac:dyDescent="0.25">
      <c r="A13" s="192" t="s">
        <v>50</v>
      </c>
      <c r="B13" s="214">
        <v>45727</v>
      </c>
      <c r="C13" s="12"/>
      <c r="D13" s="13"/>
      <c r="E13" s="13"/>
      <c r="F13" s="13"/>
      <c r="G13" s="13"/>
      <c r="H13" s="13"/>
      <c r="I13" s="215"/>
      <c r="J13" s="216"/>
      <c r="K13" s="215"/>
      <c r="L13" s="217"/>
      <c r="M13" s="190" t="str">
        <f>IF(SUM((D13-C13),(F13-E13),(H13-G13))=0,IF(I13=1,'[1]Récap. annuel'!$C$14,"-"),SUM((D13-C13),(F13-E13),(H13-G13)))</f>
        <v>-</v>
      </c>
      <c r="N13" s="198" t="str">
        <f>IF(SUM((D13-C13),(F13-E13))=0,"-",SUM((D13-C13),(F13-E13)))</f>
        <v>-</v>
      </c>
      <c r="O13" s="198" t="str">
        <f>IF(I13=1,'[1]Récap. annuel'!$C$14,IF([1]Mar25!H13-[1]Mar25!G13=0,"-",[1]Mar25!H13-[1]Mar25!G13))</f>
        <v>-</v>
      </c>
      <c r="P13" s="198" t="str">
        <f>IF(K13=1,'[1]Récap. annuel'!$C$14,IF([1]Mar25!L13=1,'[1]Récap. annuel'!$C$14/2,"-"))</f>
        <v>-</v>
      </c>
      <c r="Q13" s="199">
        <f>IF(OR(A13="sam.",A13="dim.",A13=""),"-",'Récap. annuel'!$C$14)</f>
        <v>0.34583333333333338</v>
      </c>
      <c r="R13" s="199">
        <f>IF(OR(A13="sam.",A13="dim."),"-",'Récap. annuel'!$C$16)</f>
        <v>0.39876700680272109</v>
      </c>
    </row>
    <row r="14" spans="1:18" x14ac:dyDescent="0.25">
      <c r="A14" s="257" t="s">
        <v>51</v>
      </c>
      <c r="B14" s="209">
        <v>45728</v>
      </c>
      <c r="C14" s="14"/>
      <c r="D14" s="15"/>
      <c r="E14" s="15"/>
      <c r="F14" s="15"/>
      <c r="G14" s="15"/>
      <c r="H14" s="15"/>
      <c r="I14" s="210"/>
      <c r="J14" s="211"/>
      <c r="K14" s="210"/>
      <c r="L14" s="212"/>
      <c r="M14" s="188" t="str">
        <f>IF(SUM((D14-C14),(F14-E14),(H14-G14))=0,IF(I14=1,'[1]Récap. annuel'!$C$14,"-"),SUM((D14-C14),(F14-E14),(H14-G14)))</f>
        <v>-</v>
      </c>
      <c r="N14" s="213" t="str">
        <f>IF(SUM((D14-C14),(F14-E14))=0,"-",SUM((D14-C14),(F14-E14)))</f>
        <v>-</v>
      </c>
      <c r="O14" s="213" t="str">
        <f>IF(I14=1,'[1]Récap. annuel'!$C$14,IF([1]Mar25!H14-[1]Mar25!G14=0,"-",[1]Mar25!H14-[1]Mar25!G14))</f>
        <v>-</v>
      </c>
      <c r="P14" s="213" t="str">
        <f>IF(K14=1,'[1]Récap. annuel'!$C$14,IF([1]Mar25!L14=1,'[1]Récap. annuel'!$C$14/2,"-"))</f>
        <v>-</v>
      </c>
      <c r="Q14" s="190">
        <f>IF(OR(A14="sam.",A14="dim.",A14=""),"-",'Récap. annuel'!$C$14)</f>
        <v>0.34583333333333338</v>
      </c>
      <c r="R14" s="190">
        <f>IF(OR(A14="sam.",A14="dim."),"-",'Récap. annuel'!$C$16)</f>
        <v>0.39876700680272109</v>
      </c>
    </row>
    <row r="15" spans="1:18" x14ac:dyDescent="0.25">
      <c r="A15" s="192" t="s">
        <v>52</v>
      </c>
      <c r="B15" s="214">
        <v>45729</v>
      </c>
      <c r="C15" s="12"/>
      <c r="D15" s="13"/>
      <c r="E15" s="13"/>
      <c r="F15" s="13"/>
      <c r="G15" s="13"/>
      <c r="H15" s="13"/>
      <c r="I15" s="215"/>
      <c r="J15" s="216"/>
      <c r="K15" s="215"/>
      <c r="L15" s="217"/>
      <c r="M15" s="190" t="str">
        <f>IF(SUM((D15-C15),(F15-E15),(H15-G15))=0,IF(I15=1,'[1]Récap. annuel'!$C$14,"-"),SUM((D15-C15),(F15-E15),(H15-G15)))</f>
        <v>-</v>
      </c>
      <c r="N15" s="198" t="str">
        <f t="shared" si="0"/>
        <v>-</v>
      </c>
      <c r="O15" s="198" t="str">
        <f>IF(I15=1,'[1]Récap. annuel'!$C$14,IF([1]Mar25!H15-[1]Mar25!G15=0,"-",[1]Mar25!H15-[1]Mar25!G15))</f>
        <v>-</v>
      </c>
      <c r="P15" s="198" t="str">
        <f>IF(K15=1,'[1]Récap. annuel'!$C$14,IF([1]Mar25!L15=1,'[1]Récap. annuel'!$C$14/2,"-"))</f>
        <v>-</v>
      </c>
      <c r="Q15" s="199">
        <f>IF(OR(A15="sam.",A15="dim.",A15=""),"-",'Récap. annuel'!$C$14)</f>
        <v>0.34583333333333338</v>
      </c>
      <c r="R15" s="199">
        <f>IF(OR(A15="sam.",A15="dim."),"-",'Récap. annuel'!$C$16)</f>
        <v>0.39876700680272109</v>
      </c>
    </row>
    <row r="16" spans="1:18" x14ac:dyDescent="0.25">
      <c r="A16" s="257" t="s">
        <v>53</v>
      </c>
      <c r="B16" s="209">
        <v>45730</v>
      </c>
      <c r="C16" s="14"/>
      <c r="D16" s="15"/>
      <c r="E16" s="15"/>
      <c r="F16" s="15"/>
      <c r="G16" s="15"/>
      <c r="H16" s="15"/>
      <c r="I16" s="210"/>
      <c r="J16" s="211"/>
      <c r="K16" s="210"/>
      <c r="L16" s="212"/>
      <c r="M16" s="188" t="str">
        <f>IF(SUM((D16-C16),(F16-E16),(H16-G16))=0,IF(I16=1,'[1]Récap. annuel'!$C$14,"-"),SUM((D16-C16),(F16-E16),(H16-G16)))</f>
        <v>-</v>
      </c>
      <c r="N16" s="213" t="str">
        <f t="shared" si="0"/>
        <v>-</v>
      </c>
      <c r="O16" s="213" t="str">
        <f>IF(I16=1,'[1]Récap. annuel'!$C$14,IF([1]Mar25!H16-[1]Mar25!G16=0,"-",[1]Mar25!H16-[1]Mar25!G16))</f>
        <v>-</v>
      </c>
      <c r="P16" s="213" t="str">
        <f>IF(K16=1,'[1]Récap. annuel'!$C$14,IF([1]Mar25!L16=1,'[1]Récap. annuel'!$C$14/2,"-"))</f>
        <v>-</v>
      </c>
      <c r="Q16" s="190">
        <f>IF(OR(A16="sam.",A16="dim.",A16=""),"-",'Récap. annuel'!$C$14)</f>
        <v>0.34583333333333338</v>
      </c>
      <c r="R16" s="190">
        <f>IF(OR(A16="sam.",A16="dim."),"-",'Récap. annuel'!$C$16)</f>
        <v>0.39876700680272109</v>
      </c>
    </row>
    <row r="17" spans="1:18" x14ac:dyDescent="0.25">
      <c r="A17" s="201" t="s">
        <v>47</v>
      </c>
      <c r="B17" s="239">
        <v>45731</v>
      </c>
      <c r="C17" s="18"/>
      <c r="D17" s="19"/>
      <c r="E17" s="19"/>
      <c r="F17" s="19"/>
      <c r="G17" s="19"/>
      <c r="H17" s="19"/>
      <c r="I17" s="202"/>
      <c r="J17" s="219"/>
      <c r="K17" s="202"/>
      <c r="L17" s="203"/>
      <c r="M17" s="204" t="str">
        <f>IF(SUM((D17-C17),(F17-E17),(H17-G17))=0,IF(I17=1,'[1]Récap. annuel'!$C$14,"-"),SUM((D17-C17),(F17-E17),(H17-G17)))</f>
        <v>-</v>
      </c>
      <c r="N17" s="204" t="str">
        <f t="shared" si="0"/>
        <v>-</v>
      </c>
      <c r="O17" s="204" t="str">
        <f>IF(I17=1,'[1]Récap. annuel'!$C$14,IF([1]Mar25!H17-[1]Mar25!G17=0,"-",[1]Mar25!H17-[1]Mar25!G17))</f>
        <v>-</v>
      </c>
      <c r="P17" s="204" t="str">
        <f>IF(K17=1,'[1]Récap. annuel'!$C$14,IF([1]Mar25!L17=1,'[1]Récap. annuel'!$C$14/2,"-"))</f>
        <v>-</v>
      </c>
      <c r="Q17" s="204" t="str">
        <f>IF(OR(A17="sam.",A17="dim.",A17=""),"-",'Récap. annuel'!$C$14)</f>
        <v>-</v>
      </c>
      <c r="R17" s="204" t="str">
        <f>IF(OR(A17="sam.",A17="dim."),"-",'Récap. annuel'!$C$16)</f>
        <v>-</v>
      </c>
    </row>
    <row r="18" spans="1:18" x14ac:dyDescent="0.25">
      <c r="A18" s="201" t="s">
        <v>48</v>
      </c>
      <c r="B18" s="239">
        <v>45732</v>
      </c>
      <c r="C18" s="18"/>
      <c r="D18" s="19"/>
      <c r="E18" s="19"/>
      <c r="F18" s="19"/>
      <c r="G18" s="19"/>
      <c r="H18" s="19"/>
      <c r="I18" s="202"/>
      <c r="J18" s="219"/>
      <c r="K18" s="202"/>
      <c r="L18" s="203"/>
      <c r="M18" s="204" t="str">
        <f>IF(SUM((D18-C18),(F18-E18),(H18-G18))=0,IF(I18=1,'[1]Récap. annuel'!$C$14,"-"),SUM((D18-C18),(F18-E18),(H18-G18)))</f>
        <v>-</v>
      </c>
      <c r="N18" s="204" t="str">
        <f t="shared" si="0"/>
        <v>-</v>
      </c>
      <c r="O18" s="204" t="str">
        <f>IF(I18=1,'[1]Récap. annuel'!$C$14,IF([1]Mar25!H18-[1]Mar25!G18=0,"-",[1]Mar25!H18-[1]Mar25!G18))</f>
        <v>-</v>
      </c>
      <c r="P18" s="204" t="str">
        <f>IF(K18=1,'[1]Récap. annuel'!$C$14,IF([1]Mar25!L18=1,'[1]Récap. annuel'!$C$14/2,"-"))</f>
        <v>-</v>
      </c>
      <c r="Q18" s="204" t="str">
        <f>IF(OR(A18="sam.",A18="dim.",A18=""),"-",'Récap. annuel'!$C$14)</f>
        <v>-</v>
      </c>
      <c r="R18" s="204" t="str">
        <f>IF(OR(A18="sam.",A18="dim."),"-",'Récap. annuel'!$C$16)</f>
        <v>-</v>
      </c>
    </row>
    <row r="19" spans="1:18" x14ac:dyDescent="0.25">
      <c r="A19" s="257" t="s">
        <v>49</v>
      </c>
      <c r="B19" s="209">
        <v>45733</v>
      </c>
      <c r="C19" s="14"/>
      <c r="D19" s="15"/>
      <c r="E19" s="15"/>
      <c r="F19" s="15"/>
      <c r="G19" s="15"/>
      <c r="H19" s="15"/>
      <c r="I19" s="210"/>
      <c r="J19" s="211"/>
      <c r="K19" s="210"/>
      <c r="L19" s="212"/>
      <c r="M19" s="188" t="str">
        <f>IF(SUM((D19-C19),(F19-E19),(H19-G19))=0,IF(I19=1,'[1]Récap. annuel'!$C$14,"-"),SUM((D19-C19),(F19-E19),(H19-G19)))</f>
        <v>-</v>
      </c>
      <c r="N19" s="213" t="str">
        <f t="shared" si="0"/>
        <v>-</v>
      </c>
      <c r="O19" s="213" t="str">
        <f>IF(I19=1,'[1]Récap. annuel'!$C$14,IF([1]Mar25!H19-[1]Mar25!G19=0,"-",[1]Mar25!H19-[1]Mar25!G19))</f>
        <v>-</v>
      </c>
      <c r="P19" s="213" t="str">
        <f>IF(K19=1,'[1]Récap. annuel'!$C$14,IF([1]Mar25!L19=1,'[1]Récap. annuel'!$C$14/2,"-"))</f>
        <v>-</v>
      </c>
      <c r="Q19" s="190">
        <f>IF(OR(A19="sam.",A19="dim.",A19=""),"-",'Récap. annuel'!$C$14)</f>
        <v>0.34583333333333338</v>
      </c>
      <c r="R19" s="190">
        <f>IF(OR(A19="sam.",A19="dim."),"-",'Récap. annuel'!$C$16)</f>
        <v>0.39876700680272109</v>
      </c>
    </row>
    <row r="20" spans="1:18" x14ac:dyDescent="0.25">
      <c r="A20" s="192" t="s">
        <v>50</v>
      </c>
      <c r="B20" s="214">
        <v>45734</v>
      </c>
      <c r="C20" s="12"/>
      <c r="D20" s="13"/>
      <c r="E20" s="13"/>
      <c r="F20" s="13"/>
      <c r="G20" s="13"/>
      <c r="H20" s="13"/>
      <c r="I20" s="215"/>
      <c r="J20" s="216"/>
      <c r="K20" s="215"/>
      <c r="L20" s="217"/>
      <c r="M20" s="190" t="str">
        <f>IF(SUM((D20-C20),(F20-E20),(H20-G20))=0,IF(I20=1,'[1]Récap. annuel'!$C$14,"-"),SUM((D20-C20),(F20-E20),(H20-G20)))</f>
        <v>-</v>
      </c>
      <c r="N20" s="198" t="str">
        <f t="shared" si="0"/>
        <v>-</v>
      </c>
      <c r="O20" s="198" t="str">
        <f>IF(I20=1,'[1]Récap. annuel'!$C$14,IF([1]Mar25!H20-[1]Mar25!G20=0,"-",[1]Mar25!H20-[1]Mar25!G20))</f>
        <v>-</v>
      </c>
      <c r="P20" s="198" t="str">
        <f>IF(K20=1,'[1]Récap. annuel'!$C$14,IF([1]Mar25!L20=1,'[1]Récap. annuel'!$C$14/2,"-"))</f>
        <v>-</v>
      </c>
      <c r="Q20" s="199">
        <f>IF(OR(A20="sam.",A20="dim.",A20=""),"-",'Récap. annuel'!$C$14)</f>
        <v>0.34583333333333338</v>
      </c>
      <c r="R20" s="199">
        <f>IF(OR(A20="sam.",A20="dim."),"-",'Récap. annuel'!$C$16)</f>
        <v>0.39876700680272109</v>
      </c>
    </row>
    <row r="21" spans="1:18" x14ac:dyDescent="0.25">
      <c r="A21" s="257" t="s">
        <v>51</v>
      </c>
      <c r="B21" s="209">
        <v>45735</v>
      </c>
      <c r="C21" s="14"/>
      <c r="D21" s="15"/>
      <c r="E21" s="15"/>
      <c r="F21" s="15"/>
      <c r="G21" s="15"/>
      <c r="H21" s="15"/>
      <c r="I21" s="210"/>
      <c r="J21" s="211"/>
      <c r="K21" s="210"/>
      <c r="L21" s="212"/>
      <c r="M21" s="188" t="str">
        <f>IF(SUM((D21-C21),(F21-E21),(H21-G21))=0,IF(I21=1,'[1]Récap. annuel'!$C$14,"-"),SUM((D21-C21),(F21-E21),(H21-G21)))</f>
        <v>-</v>
      </c>
      <c r="N21" s="213" t="str">
        <f t="shared" si="0"/>
        <v>-</v>
      </c>
      <c r="O21" s="213" t="str">
        <f>IF(I21=1,'[1]Récap. annuel'!$C$14,IF([1]Mar25!H21-[1]Mar25!G21=0,"-",[1]Mar25!H21-[1]Mar25!G21))</f>
        <v>-</v>
      </c>
      <c r="P21" s="213" t="str">
        <f>IF(K21=1,'[1]Récap. annuel'!$C$14,IF([1]Mar25!L21=1,'[1]Récap. annuel'!$C$14/2,"-"))</f>
        <v>-</v>
      </c>
      <c r="Q21" s="190">
        <f>IF(OR(A21="sam.",A21="dim.",A21=""),"-",'Récap. annuel'!$C$14)</f>
        <v>0.34583333333333338</v>
      </c>
      <c r="R21" s="190">
        <f>IF(OR(A21="sam.",A21="dim."),"-",'Récap. annuel'!$C$16)</f>
        <v>0.39876700680272109</v>
      </c>
    </row>
    <row r="22" spans="1:18" x14ac:dyDescent="0.25">
      <c r="A22" s="192" t="s">
        <v>52</v>
      </c>
      <c r="B22" s="214">
        <v>45736</v>
      </c>
      <c r="C22" s="12"/>
      <c r="D22" s="13"/>
      <c r="E22" s="13"/>
      <c r="F22" s="13"/>
      <c r="G22" s="13"/>
      <c r="H22" s="13"/>
      <c r="I22" s="215"/>
      <c r="J22" s="216"/>
      <c r="K22" s="215"/>
      <c r="L22" s="217"/>
      <c r="M22" s="190" t="str">
        <f>IF(SUM((D22-C22),(F22-E22),(H22-G22))=0,IF(I22=1,'[1]Récap. annuel'!$C$14,"-"),SUM((D22-C22),(F22-E22),(H22-G22)))</f>
        <v>-</v>
      </c>
      <c r="N22" s="198" t="str">
        <f t="shared" si="0"/>
        <v>-</v>
      </c>
      <c r="O22" s="198" t="str">
        <f>IF(I22=1,'[1]Récap. annuel'!$C$14,IF([1]Mar25!H22-[1]Mar25!G22=0,"-",[1]Mar25!H22-[1]Mar25!G22))</f>
        <v>-</v>
      </c>
      <c r="P22" s="198" t="str">
        <f>IF(K22=1,'[1]Récap. annuel'!$C$14,IF([1]Mar25!L22=1,'[1]Récap. annuel'!$C$14/2,"-"))</f>
        <v>-</v>
      </c>
      <c r="Q22" s="199">
        <f>IF(OR(A22="sam.",A22="dim.",A22=""),"-",'Récap. annuel'!$C$14)</f>
        <v>0.34583333333333338</v>
      </c>
      <c r="R22" s="199">
        <f>IF(OR(A22="sam.",A22="dim."),"-",'Récap. annuel'!$C$16)</f>
        <v>0.39876700680272109</v>
      </c>
    </row>
    <row r="23" spans="1:18" x14ac:dyDescent="0.25">
      <c r="A23" s="257" t="s">
        <v>53</v>
      </c>
      <c r="B23" s="209">
        <v>45737</v>
      </c>
      <c r="C23" s="14"/>
      <c r="D23" s="15"/>
      <c r="E23" s="15"/>
      <c r="F23" s="15"/>
      <c r="G23" s="15"/>
      <c r="H23" s="15"/>
      <c r="I23" s="210"/>
      <c r="J23" s="211"/>
      <c r="K23" s="210"/>
      <c r="L23" s="212"/>
      <c r="M23" s="188" t="str">
        <f>IF(SUM((D23-C23),(F23-E23),(H23-G23))=0,IF(I23=1,'[1]Récap. annuel'!$C$14,"-"),SUM((D23-C23),(F23-E23),(H23-G23)))</f>
        <v>-</v>
      </c>
      <c r="N23" s="213" t="str">
        <f t="shared" si="0"/>
        <v>-</v>
      </c>
      <c r="O23" s="213" t="str">
        <f>IF(I23=1,'[1]Récap. annuel'!$C$14,IF([1]Mar25!H23-[1]Mar25!G23=0,"-",[1]Mar25!H23-[1]Mar25!G23))</f>
        <v>-</v>
      </c>
      <c r="P23" s="213" t="str">
        <f>IF(K23=1,'[1]Récap. annuel'!$C$14,IF([1]Mar25!L23=1,'[1]Récap. annuel'!$C$14/2,"-"))</f>
        <v>-</v>
      </c>
      <c r="Q23" s="190">
        <f>IF(OR(A23="sam.",A23="dim.",A23=""),"-",'Récap. annuel'!$C$14)</f>
        <v>0.34583333333333338</v>
      </c>
      <c r="R23" s="190">
        <f>IF(OR(A23="sam.",A23="dim."),"-",'Récap. annuel'!$C$16)</f>
        <v>0.39876700680272109</v>
      </c>
    </row>
    <row r="24" spans="1:18" x14ac:dyDescent="0.25">
      <c r="A24" s="201" t="s">
        <v>47</v>
      </c>
      <c r="B24" s="239">
        <v>45738</v>
      </c>
      <c r="C24" s="18"/>
      <c r="D24" s="19"/>
      <c r="E24" s="19"/>
      <c r="F24" s="19"/>
      <c r="G24" s="19"/>
      <c r="H24" s="19"/>
      <c r="I24" s="202"/>
      <c r="J24" s="219"/>
      <c r="K24" s="202"/>
      <c r="L24" s="203"/>
      <c r="M24" s="204" t="str">
        <f>IF(SUM((D24-C24),(F24-E24),(H24-G24))=0,IF(I24=1,'[1]Récap. annuel'!$C$14,"-"),SUM((D24-C24),(F24-E24),(H24-G24)))</f>
        <v>-</v>
      </c>
      <c r="N24" s="204" t="str">
        <f t="shared" si="0"/>
        <v>-</v>
      </c>
      <c r="O24" s="204" t="str">
        <f>IF(I24=1,'[1]Récap. annuel'!$C$14,IF([1]Mar25!H24-[1]Mar25!G24=0,"-",[1]Mar25!H24-[1]Mar25!G24))</f>
        <v>-</v>
      </c>
      <c r="P24" s="204" t="str">
        <f>IF(K24=1,'[1]Récap. annuel'!$C$14,IF([1]Mar25!L24=1,'[1]Récap. annuel'!$C$14/2,"-"))</f>
        <v>-</v>
      </c>
      <c r="Q24" s="204" t="str">
        <f>IF(OR(A24="sam.",A24="dim.",A24=""),"-",'Récap. annuel'!$C$14)</f>
        <v>-</v>
      </c>
      <c r="R24" s="204" t="str">
        <f>IF(OR(A24="sam.",A24="dim."),"-",'Récap. annuel'!$C$16)</f>
        <v>-</v>
      </c>
    </row>
    <row r="25" spans="1:18" x14ac:dyDescent="0.25">
      <c r="A25" s="201" t="s">
        <v>48</v>
      </c>
      <c r="B25" s="239">
        <v>45739</v>
      </c>
      <c r="C25" s="18"/>
      <c r="D25" s="19"/>
      <c r="E25" s="19"/>
      <c r="F25" s="19"/>
      <c r="G25" s="19"/>
      <c r="H25" s="19"/>
      <c r="I25" s="202"/>
      <c r="J25" s="219"/>
      <c r="K25" s="202"/>
      <c r="L25" s="203"/>
      <c r="M25" s="204" t="str">
        <f>IF(SUM((D25-C25),(F25-E25),(H25-G25))=0,IF(I25=1,'[1]Récap. annuel'!$C$14,"-"),SUM((D25-C25),(F25-E25),(H25-G25)))</f>
        <v>-</v>
      </c>
      <c r="N25" s="204" t="str">
        <f t="shared" si="0"/>
        <v>-</v>
      </c>
      <c r="O25" s="204" t="str">
        <f>IF(I25=1,'[1]Récap. annuel'!$C$14,IF([1]Mar25!H25-[1]Mar25!G25=0,"-",[1]Mar25!H25-[1]Mar25!G25))</f>
        <v>-</v>
      </c>
      <c r="P25" s="204" t="str">
        <f>IF(K25=1,'[1]Récap. annuel'!$C$14,IF([1]Mar25!L25=1,'[1]Récap. annuel'!$C$14/2,"-"))</f>
        <v>-</v>
      </c>
      <c r="Q25" s="204" t="str">
        <f>IF(OR(A25="sam.",A25="dim.",A25=""),"-",'Récap. annuel'!$C$14)</f>
        <v>-</v>
      </c>
      <c r="R25" s="204" t="str">
        <f>IF(OR(A25="sam.",A25="dim."),"-",'Récap. annuel'!$C$16)</f>
        <v>-</v>
      </c>
    </row>
    <row r="26" spans="1:18" x14ac:dyDescent="0.25">
      <c r="A26" s="257" t="s">
        <v>49</v>
      </c>
      <c r="B26" s="209">
        <v>45740</v>
      </c>
      <c r="C26" s="14"/>
      <c r="D26" s="15"/>
      <c r="E26" s="15"/>
      <c r="F26" s="15"/>
      <c r="G26" s="15"/>
      <c r="H26" s="15"/>
      <c r="I26" s="210"/>
      <c r="J26" s="211"/>
      <c r="K26" s="210"/>
      <c r="L26" s="212"/>
      <c r="M26" s="188" t="str">
        <f>IF(SUM((D26-C26),(F26-E26),(H26-G26))=0,IF(I26=1,'[1]Récap. annuel'!$C$14,"-"),SUM((D26-C26),(F26-E26),(H26-G26)))</f>
        <v>-</v>
      </c>
      <c r="N26" s="213" t="str">
        <f t="shared" si="0"/>
        <v>-</v>
      </c>
      <c r="O26" s="213" t="str">
        <f>IF(I26=1,'[1]Récap. annuel'!$C$14,IF([1]Mar25!H26-[1]Mar25!G26=0,"-",[1]Mar25!H26-[1]Mar25!G26))</f>
        <v>-</v>
      </c>
      <c r="P26" s="213" t="str">
        <f>IF(K26=1,'[1]Récap. annuel'!$C$14,IF([1]Mar25!L26=1,'[1]Récap. annuel'!$C$14/2,"-"))</f>
        <v>-</v>
      </c>
      <c r="Q26" s="190">
        <f>IF(OR(A26="sam.",A26="dim.",A26=""),"-",'Récap. annuel'!$C$14)</f>
        <v>0.34583333333333338</v>
      </c>
      <c r="R26" s="190">
        <f>IF(OR(A26="sam.",A26="dim."),"-",'Récap. annuel'!$C$16)</f>
        <v>0.39876700680272109</v>
      </c>
    </row>
    <row r="27" spans="1:18" x14ac:dyDescent="0.25">
      <c r="A27" s="192" t="s">
        <v>50</v>
      </c>
      <c r="B27" s="214">
        <v>45741</v>
      </c>
      <c r="C27" s="12"/>
      <c r="D27" s="13"/>
      <c r="E27" s="13"/>
      <c r="F27" s="13"/>
      <c r="G27" s="13"/>
      <c r="H27" s="13"/>
      <c r="I27" s="215"/>
      <c r="J27" s="216"/>
      <c r="K27" s="215"/>
      <c r="L27" s="217"/>
      <c r="M27" s="190" t="str">
        <f>IF(SUM((D27-C27),(F27-E27),(H27-G27))=0,IF(I27=1,'[1]Récap. annuel'!$C$14,"-"),SUM((D27-C27),(F27-E27),(H27-G27)))</f>
        <v>-</v>
      </c>
      <c r="N27" s="198" t="str">
        <f t="shared" si="0"/>
        <v>-</v>
      </c>
      <c r="O27" s="198" t="str">
        <f>IF(I27=1,'[1]Récap. annuel'!$C$14,IF([1]Mar25!H27-[1]Mar25!G27=0,"-",[1]Mar25!H27-[1]Mar25!G27))</f>
        <v>-</v>
      </c>
      <c r="P27" s="198" t="str">
        <f>IF(K27=1,'[1]Récap. annuel'!$C$14,IF([1]Mar25!L27=1,'[1]Récap. annuel'!$C$14/2,"-"))</f>
        <v>-</v>
      </c>
      <c r="Q27" s="199">
        <f>IF(OR(A27="sam.",A27="dim.",A27=""),"-",'Récap. annuel'!$C$14)</f>
        <v>0.34583333333333338</v>
      </c>
      <c r="R27" s="199">
        <f>IF(OR(A27="sam.",A27="dim."),"-",'Récap. annuel'!$C$16)</f>
        <v>0.39876700680272109</v>
      </c>
    </row>
    <row r="28" spans="1:18" x14ac:dyDescent="0.25">
      <c r="A28" s="257" t="s">
        <v>51</v>
      </c>
      <c r="B28" s="209">
        <v>45742</v>
      </c>
      <c r="C28" s="14"/>
      <c r="D28" s="15"/>
      <c r="E28" s="15"/>
      <c r="F28" s="15"/>
      <c r="G28" s="15"/>
      <c r="H28" s="15"/>
      <c r="I28" s="210"/>
      <c r="J28" s="211"/>
      <c r="K28" s="210"/>
      <c r="L28" s="212"/>
      <c r="M28" s="188" t="str">
        <f>IF(SUM((D28-C28),(F28-E28),(H28-G28))=0,IF(I28=1,'[1]Récap. annuel'!$C$14,"-"),SUM((D28-C28),(F28-E28),(H28-G28)))</f>
        <v>-</v>
      </c>
      <c r="N28" s="213" t="str">
        <f t="shared" si="0"/>
        <v>-</v>
      </c>
      <c r="O28" s="213" t="str">
        <f>IF(I28=1,'[1]Récap. annuel'!$C$14,IF([1]Mar25!H28-[1]Mar25!G28=0,"-",[1]Mar25!H28-[1]Mar25!G28))</f>
        <v>-</v>
      </c>
      <c r="P28" s="213" t="str">
        <f>IF(K28=1,'[1]Récap. annuel'!$C$14,IF([1]Mar25!L28=1,'[1]Récap. annuel'!$C$14/2,"-"))</f>
        <v>-</v>
      </c>
      <c r="Q28" s="190">
        <f>IF(OR(A28="sam.",A28="dim.",A28=""),"-",'Récap. annuel'!$C$14)</f>
        <v>0.34583333333333338</v>
      </c>
      <c r="R28" s="190">
        <f>IF(OR(A28="sam.",A28="dim."),"-",'Récap. annuel'!$C$16)</f>
        <v>0.39876700680272109</v>
      </c>
    </row>
    <row r="29" spans="1:18" x14ac:dyDescent="0.25">
      <c r="A29" s="192" t="s">
        <v>52</v>
      </c>
      <c r="B29" s="214">
        <v>45743</v>
      </c>
      <c r="C29" s="12"/>
      <c r="D29" s="13"/>
      <c r="E29" s="13"/>
      <c r="F29" s="13"/>
      <c r="G29" s="13"/>
      <c r="H29" s="13"/>
      <c r="I29" s="215"/>
      <c r="J29" s="216"/>
      <c r="K29" s="215"/>
      <c r="L29" s="217"/>
      <c r="M29" s="190" t="str">
        <f>IF(SUM((D29-C29),(F29-E29),(H29-G29))=0,IF(I29=1,'[1]Récap. annuel'!$C$14,"-"),SUM((D29-C29),(F29-E29),(H29-G29)))</f>
        <v>-</v>
      </c>
      <c r="N29" s="198" t="str">
        <f t="shared" si="0"/>
        <v>-</v>
      </c>
      <c r="O29" s="198" t="str">
        <f>IF(I29=1,'[1]Récap. annuel'!$C$14,IF([1]Mar25!H29-[1]Mar25!G29=0,"-",[1]Mar25!H29-[1]Mar25!G29))</f>
        <v>-</v>
      </c>
      <c r="P29" s="198" t="str">
        <f>IF(K29=1,'[1]Récap. annuel'!$C$14,IF([1]Mar25!L29=1,'[1]Récap. annuel'!$C$14/2,"-"))</f>
        <v>-</v>
      </c>
      <c r="Q29" s="199">
        <f>IF(OR(A29="sam.",A29="dim.",A29=""),"-",'Récap. annuel'!$C$14)</f>
        <v>0.34583333333333338</v>
      </c>
      <c r="R29" s="199">
        <f>IF(OR(A29="sam.",A29="dim."),"-",'Récap. annuel'!$C$16)</f>
        <v>0.39876700680272109</v>
      </c>
    </row>
    <row r="30" spans="1:18" x14ac:dyDescent="0.25">
      <c r="A30" s="257" t="s">
        <v>53</v>
      </c>
      <c r="B30" s="209">
        <v>45744</v>
      </c>
      <c r="C30" s="14"/>
      <c r="D30" s="15"/>
      <c r="E30" s="15"/>
      <c r="F30" s="15"/>
      <c r="G30" s="15"/>
      <c r="H30" s="15"/>
      <c r="I30" s="210"/>
      <c r="J30" s="211"/>
      <c r="K30" s="210"/>
      <c r="L30" s="212"/>
      <c r="M30" s="188" t="str">
        <f>IF(SUM((D30-C30),(F30-E30),(H30-G30))=0,IF(I30=1,'[1]Récap. annuel'!$C$14,"-"),SUM((D30-C30),(F30-E30),(H30-G30)))</f>
        <v>-</v>
      </c>
      <c r="N30" s="213" t="str">
        <f t="shared" si="0"/>
        <v>-</v>
      </c>
      <c r="O30" s="213" t="str">
        <f>IF(I30=1,'[1]Récap. annuel'!$C$14,IF([1]Mar25!H30-[1]Mar25!G30=0,"-",[1]Mar25!H30-[1]Mar25!G30))</f>
        <v>-</v>
      </c>
      <c r="P30" s="213" t="str">
        <f>IF(K30=1,'[1]Récap. annuel'!$C$14,IF([1]Mar25!L30=1,'[1]Récap. annuel'!$C$14/2,"-"))</f>
        <v>-</v>
      </c>
      <c r="Q30" s="190">
        <f>IF(OR(A30="sam.",A30="dim.",A30=""),"-",'Récap. annuel'!$C$14)</f>
        <v>0.34583333333333338</v>
      </c>
      <c r="R30" s="190">
        <f>IF(OR(A30="sam.",A30="dim."),"-",'Récap. annuel'!$C$16)</f>
        <v>0.39876700680272109</v>
      </c>
    </row>
    <row r="31" spans="1:18" x14ac:dyDescent="0.25">
      <c r="A31" s="201" t="s">
        <v>47</v>
      </c>
      <c r="B31" s="239">
        <v>45745</v>
      </c>
      <c r="C31" s="18"/>
      <c r="D31" s="19"/>
      <c r="E31" s="19"/>
      <c r="F31" s="19"/>
      <c r="G31" s="19"/>
      <c r="H31" s="19"/>
      <c r="I31" s="202"/>
      <c r="J31" s="219"/>
      <c r="K31" s="202"/>
      <c r="L31" s="203"/>
      <c r="M31" s="204" t="str">
        <f>IF(SUM((D31-C31),(F31-E31),(H31-G31))=0,IF(I31=1,'[1]Récap. annuel'!$C$14,"-"),SUM((D31-C31),(F31-E31),(H31-G31)))</f>
        <v>-</v>
      </c>
      <c r="N31" s="204" t="str">
        <f>IF(SUM((D31-C31),(F31-E31))=0,"-",SUM((D31-C31),(F31-E31)))</f>
        <v>-</v>
      </c>
      <c r="O31" s="204" t="str">
        <f>IF(I31=1,'[1]Récap. annuel'!$C$14,IF([1]Mar25!H31-[1]Mar25!G31=0,"-",[1]Mar25!H31-[1]Mar25!G31))</f>
        <v>-</v>
      </c>
      <c r="P31" s="204" t="str">
        <f>IF(K31=1,'[1]Récap. annuel'!$C$14,IF([1]Mar25!L31=1,'[1]Récap. annuel'!$C$14/2,"-"))</f>
        <v>-</v>
      </c>
      <c r="Q31" s="204" t="str">
        <f>IF(OR(A31="sam.",A31="dim.",A31=""),"-",'Récap. annuel'!$C$14)</f>
        <v>-</v>
      </c>
      <c r="R31" s="204" t="str">
        <f>IF(OR(A31="sam.",A31="dim."),"-",'Récap. annuel'!$C$16)</f>
        <v>-</v>
      </c>
    </row>
    <row r="32" spans="1:18" x14ac:dyDescent="0.25">
      <c r="A32" s="201" t="s">
        <v>48</v>
      </c>
      <c r="B32" s="239">
        <v>45746</v>
      </c>
      <c r="C32" s="18"/>
      <c r="D32" s="19"/>
      <c r="E32" s="19"/>
      <c r="F32" s="19"/>
      <c r="G32" s="19"/>
      <c r="H32" s="19"/>
      <c r="I32" s="202"/>
      <c r="J32" s="219"/>
      <c r="K32" s="202"/>
      <c r="L32" s="203"/>
      <c r="M32" s="204" t="str">
        <f>IF(SUM((D32-C32),(F32-E32),(H32-G32))=0,IF(I32=1,'[1]Récap. annuel'!$C$14,"-"),SUM((D32-C32),(F32-E32),(H32-G32)))</f>
        <v>-</v>
      </c>
      <c r="N32" s="204" t="str">
        <f>IF(SUM((D32-C32),(F32-E32))=0,"-",SUM((D32-C32),(F32-E32)))</f>
        <v>-</v>
      </c>
      <c r="O32" s="204" t="str">
        <f>IF(I32=1,'[1]Récap. annuel'!$C$14,IF([1]Mar25!H32-[1]Mar25!G32=0,"-",[1]Mar25!H32-[1]Mar25!G32))</f>
        <v>-</v>
      </c>
      <c r="P32" s="204" t="str">
        <f>IF(K32=1,'[1]Récap. annuel'!$C$14,IF([1]Mar25!L32=1,'[1]Récap. annuel'!$C$14/2,"-"))</f>
        <v>-</v>
      </c>
      <c r="Q32" s="204" t="str">
        <f>IF(OR(A32="sam.",A32="dim.",A32=""),"-",'Récap. annuel'!$C$14)</f>
        <v>-</v>
      </c>
      <c r="R32" s="204" t="str">
        <f>IF(OR(A32="sam.",A32="dim."),"-",'Récap. annuel'!$C$16)</f>
        <v>-</v>
      </c>
    </row>
    <row r="33" spans="1:18" ht="15.75" thickBot="1" x14ac:dyDescent="0.3">
      <c r="A33" s="335" t="s">
        <v>49</v>
      </c>
      <c r="B33" s="336">
        <v>45747</v>
      </c>
      <c r="C33" s="49"/>
      <c r="D33" s="50"/>
      <c r="E33" s="50"/>
      <c r="F33" s="50"/>
      <c r="G33" s="50"/>
      <c r="H33" s="50"/>
      <c r="I33" s="224"/>
      <c r="J33" s="225"/>
      <c r="K33" s="224"/>
      <c r="L33" s="226"/>
      <c r="M33" s="380" t="str">
        <f>IF(SUM((D33-C33),(F33-E33),(H33-G33))=0,IF(I33=1,'[1]Récap. annuel'!$C$14,"-"),SUM((D33-C33),(F33-E33),(H33-G33)))</f>
        <v>-</v>
      </c>
      <c r="N33" s="382" t="str">
        <f t="shared" si="0"/>
        <v>-</v>
      </c>
      <c r="O33" s="382" t="str">
        <f>IF(I33=1,'[1]Récap. annuel'!$C$14,IF([1]Mar25!H33-[1]Mar25!G33=0,"-",[1]Mar25!H33-[1]Mar25!G33))</f>
        <v>-</v>
      </c>
      <c r="P33" s="382" t="str">
        <f>IF(K33=1,'[1]Récap. annuel'!$C$14,IF([1]Mar25!L33=1,'[1]Récap. annuel'!$C$14/2,"-"))</f>
        <v>-</v>
      </c>
      <c r="Q33" s="253">
        <f>IF(OR(A33="sam.",A33="dim.",A33=""),"-",'Récap. annuel'!$C$14)</f>
        <v>0.34583333333333338</v>
      </c>
      <c r="R33" s="253">
        <f>IF(OR(A33="sam.",A33="dim."),"-",'Récap. annuel'!$C$16)</f>
        <v>0.39876700680272109</v>
      </c>
    </row>
    <row r="34" spans="1:18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7</v>
      </c>
      <c r="L34" s="431"/>
      <c r="M34" s="255">
        <f t="shared" ref="M34:R34" si="1">SUM(M3:M33)</f>
        <v>0</v>
      </c>
      <c r="N34" s="255">
        <f t="shared" si="1"/>
        <v>0</v>
      </c>
      <c r="O34" s="255">
        <f t="shared" si="1"/>
        <v>0</v>
      </c>
      <c r="P34" s="255">
        <f t="shared" si="1"/>
        <v>0</v>
      </c>
      <c r="Q34" s="256">
        <f t="shared" si="1"/>
        <v>7.2624999999999984</v>
      </c>
      <c r="R34" s="256">
        <f t="shared" si="1"/>
        <v>8.3741071428571452</v>
      </c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15</v>
      </c>
      <c r="L35" s="430"/>
      <c r="M35" s="234">
        <f>[1]Fev25!M32-(SUM(SUM([1]Mar25!K3:K33),SUM([1]Mar25!L3:L33)/2))</f>
        <v>55</v>
      </c>
      <c r="N35" s="235"/>
      <c r="O35" s="235"/>
      <c r="P35" s="235"/>
      <c r="Q35" s="229"/>
      <c r="R35" s="229"/>
    </row>
    <row r="36" spans="1:18" ht="15.75" thickBot="1" x14ac:dyDescent="0.3">
      <c r="A36" s="227"/>
      <c r="B36" s="236"/>
      <c r="C36" s="229"/>
      <c r="D36" s="229"/>
      <c r="E36" s="229"/>
      <c r="F36" s="229"/>
      <c r="G36" s="229"/>
      <c r="H36" s="229"/>
      <c r="I36" s="157"/>
      <c r="J36" s="230"/>
      <c r="K36" s="429" t="s">
        <v>14</v>
      </c>
      <c r="L36" s="430"/>
      <c r="M36" s="237">
        <f>SUM(SUMIF(G3:G33,"&lt;&gt;",O3:O33),SUMIF(I3:I33,"&lt;&gt;",O3:O33))</f>
        <v>0</v>
      </c>
      <c r="N36" s="238"/>
      <c r="O36" s="238"/>
      <c r="P36" s="238"/>
      <c r="Q36" s="229"/>
      <c r="R36" s="229"/>
    </row>
  </sheetData>
  <protectedRanges>
    <protectedRange algorithmName="SHA-512" hashValue="2QImkUwPol4+H0cOE67zGKRncYVWhzyaLCQJq1CQY1dDOAk7opYkXWmWRH5hJT1EZO/hB2iXZ/gGW9hmCXMP6g==" saltValue="l1JW0G/Xh5gw+vzfEIzm6w==" spinCount="100000" sqref="M37:M1048576 A37:B1048576 Q37:Q1048576" name="mois_nonModifiable"/>
    <protectedRange algorithmName="SHA-512" hashValue="2QImkUwPol4+H0cOE67zGKRncYVWhzyaLCQJq1CQY1dDOAk7opYkXWmWRH5hJT1EZO/hB2iXZ/gGW9hmCXMP6g==" saltValue="l1JW0G/Xh5gw+vzfEIzm6w==" spinCount="100000" sqref="N37:P1048576" name="mois_nonModifiable_3"/>
    <protectedRange algorithmName="SHA-512" hashValue="2QImkUwPol4+H0cOE67zGKRncYVWhzyaLCQJq1CQY1dDOAk7opYkXWmWRH5hJT1EZO/hB2iXZ/gGW9hmCXMP6g==" saltValue="l1JW0G/Xh5gw+vzfEIzm6w==" spinCount="100000" sqref="A1:B36 M1:M35 Q1:Q36" name="mois_nonModifiable_1"/>
    <protectedRange algorithmName="SHA-512" hashValue="2QImkUwPol4+H0cOE67zGKRncYVWhzyaLCQJq1CQY1dDOAk7opYkXWmWRH5hJT1EZO/hB2iXZ/gGW9hmCXMP6g==" saltValue="l1JW0G/Xh5gw+vzfEIzm6w==" spinCount="100000" sqref="M36" name="mois_nonModifiable_1_2"/>
    <protectedRange algorithmName="SHA-512" hashValue="2QImkUwPol4+H0cOE67zGKRncYVWhzyaLCQJq1CQY1dDOAk7opYkXWmWRH5hJT1EZO/hB2iXZ/gGW9hmCXMP6g==" saltValue="l1JW0G/Xh5gw+vzfEIzm6w==" spinCount="100000" sqref="N1:O1 N3:P36" name="mois_nonModifiable_3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DAE387-6071-4CA9-AB83-D3A809DB00B6}">
  <sheetPr codeName="Feuil5"/>
  <dimension ref="A1:R35"/>
  <sheetViews>
    <sheetView showGridLines="0" zoomScaleNormal="100" workbookViewId="0">
      <selection activeCell="R35" sqref="R35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9.42578125" style="24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106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32"/>
      <c r="B2" s="433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383" t="s">
        <v>50</v>
      </c>
      <c r="B3" s="384">
        <v>45748</v>
      </c>
      <c r="C3" s="385"/>
      <c r="D3" s="386"/>
      <c r="E3" s="386"/>
      <c r="F3" s="386"/>
      <c r="G3" s="386"/>
      <c r="H3" s="386"/>
      <c r="I3" s="387"/>
      <c r="J3" s="388"/>
      <c r="K3" s="387"/>
      <c r="L3" s="389"/>
      <c r="M3" s="390" t="str">
        <f>IF(SUM((D3-C3),(F3-E3),(H3-G3))=0,IF(I3=1,'[1]Récap. annuel'!$C$14,"-"),SUM((D3-C3),(F3-E3),(H3-G3)))</f>
        <v>-</v>
      </c>
      <c r="N3" s="391" t="str">
        <f>IF(SUM((D3-C3),(F3-E3))=0,"-",SUM((D3-C3),(F3-E3)))</f>
        <v>-</v>
      </c>
      <c r="O3" s="391" t="str">
        <f>IF(I3=1,'[1]Récap. annuel'!$C$14,IF([1]Avr25!H3-[1]Avr25!G3=0,"-",[1]Avr25!H3-[1]Avr25!G3))</f>
        <v>-</v>
      </c>
      <c r="P3" s="391" t="str">
        <f>IF(K3=1,'[1]Récap. annuel'!$C$14,IF([1]Avr25!L3=1,'[1]Récap. annuel'!$C$14/2,"-"))</f>
        <v>-</v>
      </c>
      <c r="Q3" s="275">
        <f>IF(OR(A3="sam.",A3="dim.",A3=""),"-",'Récap. annuel'!$C$14)</f>
        <v>0.34583333333333338</v>
      </c>
      <c r="R3" s="275">
        <f>IF(OR(A3="sam.",A3="dim."),"-",'Récap. annuel'!$C$16)</f>
        <v>0.39876700680272109</v>
      </c>
    </row>
    <row r="4" spans="1:18" x14ac:dyDescent="0.25">
      <c r="A4" s="285" t="s">
        <v>51</v>
      </c>
      <c r="B4" s="286">
        <v>45749</v>
      </c>
      <c r="C4" s="81"/>
      <c r="D4" s="82"/>
      <c r="E4" s="82"/>
      <c r="F4" s="82"/>
      <c r="G4" s="82"/>
      <c r="H4" s="82"/>
      <c r="I4" s="246"/>
      <c r="J4" s="246"/>
      <c r="K4" s="246"/>
      <c r="L4" s="247"/>
      <c r="M4" s="279" t="str">
        <f>IF(SUM((D4-C4),(F4-E4),(H4-G4))=0,IF(I4=1,'[1]Récap. annuel'!$C$14,"-"),SUM((D4-C4),(F4-E4),(H4-G4)))</f>
        <v>-</v>
      </c>
      <c r="N4" s="189" t="str">
        <f t="shared" ref="N4:N32" si="0">IF(SUM((D4-C4),(F4-E4))=0,"-",SUM((D4-C4),(F4-E4)))</f>
        <v>-</v>
      </c>
      <c r="O4" s="189" t="str">
        <f>IF(I4=1,'[1]Récap. annuel'!$C$14,IF([1]Avr25!H4-[1]Avr25!G4=0,"-",[1]Avr25!H4-[1]Avr25!G4))</f>
        <v>-</v>
      </c>
      <c r="P4" s="189" t="str">
        <f>IF(K4=1,'[1]Récap. annuel'!$C$14,IF([1]Avr25!L4=1,'[1]Récap. annuel'!$C$14/2,"-"))</f>
        <v>-</v>
      </c>
      <c r="Q4" s="273">
        <f>IF(OR(A4="sam.",A4="dim.",A4=""),"-",'Récap. annuel'!$C$14)</f>
        <v>0.34583333333333338</v>
      </c>
      <c r="R4" s="273">
        <f>IF(OR(A4="sam.",A4="dim."),"-",'Récap. annuel'!$C$16)</f>
        <v>0.39876700680272109</v>
      </c>
    </row>
    <row r="5" spans="1:18" x14ac:dyDescent="0.25">
      <c r="A5" s="287" t="s">
        <v>52</v>
      </c>
      <c r="B5" s="288">
        <v>45750</v>
      </c>
      <c r="C5" s="83"/>
      <c r="D5" s="84"/>
      <c r="E5" s="84"/>
      <c r="F5" s="84"/>
      <c r="G5" s="84"/>
      <c r="H5" s="84"/>
      <c r="I5" s="289"/>
      <c r="J5" s="290"/>
      <c r="K5" s="289"/>
      <c r="L5" s="291"/>
      <c r="M5" s="273" t="str">
        <f>IF(SUM((D5-C5),(F5-E5),(H5-G5))=0,IF(I5=1,'[1]Récap. annuel'!$C$14,"-"),SUM((D5-C5),(F5-E5),(H5-G5)))</f>
        <v>-</v>
      </c>
      <c r="N5" s="240" t="str">
        <f t="shared" si="0"/>
        <v>-</v>
      </c>
      <c r="O5" s="240" t="str">
        <f>IF(I5=1,'[1]Récap. annuel'!$C$14,IF([1]Avr25!H5-[1]Avr25!G5=0,"-",[1]Avr25!H5-[1]Avr25!G5))</f>
        <v>-</v>
      </c>
      <c r="P5" s="240" t="str">
        <f>IF(K5=1,'[1]Récap. annuel'!$C$14,IF([1]Avr25!L5=1,'[1]Récap. annuel'!$C$14/2,"-"))</f>
        <v>-</v>
      </c>
      <c r="Q5" s="275">
        <f>IF(OR(A5="sam.",A5="dim.",A5=""),"-",'Récap. annuel'!$C$14)</f>
        <v>0.34583333333333338</v>
      </c>
      <c r="R5" s="275">
        <f>IF(OR(A5="sam.",A5="dim."),"-",'Récap. annuel'!$C$16)</f>
        <v>0.39876700680272109</v>
      </c>
    </row>
    <row r="6" spans="1:18" x14ac:dyDescent="0.25">
      <c r="A6" s="285" t="s">
        <v>53</v>
      </c>
      <c r="B6" s="286">
        <v>45751</v>
      </c>
      <c r="C6" s="81"/>
      <c r="D6" s="82"/>
      <c r="E6" s="82"/>
      <c r="F6" s="82"/>
      <c r="G6" s="82"/>
      <c r="H6" s="82"/>
      <c r="I6" s="246"/>
      <c r="J6" s="246"/>
      <c r="K6" s="246"/>
      <c r="L6" s="247"/>
      <c r="M6" s="279" t="str">
        <f>IF(SUM((D6-C6),(F6-E6),(H6-G6))=0,IF(I6=1,'[1]Récap. annuel'!$C$14,"-"),SUM((D6-C6),(F6-E6),(H6-G6)))</f>
        <v>-</v>
      </c>
      <c r="N6" s="189" t="str">
        <f t="shared" si="0"/>
        <v>-</v>
      </c>
      <c r="O6" s="189" t="str">
        <f>IF(I6=1,'[1]Récap. annuel'!$C$14,IF([1]Avr25!H6-[1]Avr25!G6=0,"-",[1]Avr25!H6-[1]Avr25!G6))</f>
        <v>-</v>
      </c>
      <c r="P6" s="189" t="str">
        <f>IF(K6=1,'[1]Récap. annuel'!$C$14,IF([1]Avr25!L6=1,'[1]Récap. annuel'!$C$14/2,"-"))</f>
        <v>-</v>
      </c>
      <c r="Q6" s="273">
        <f>IF(OR(A6="sam.",A6="dim.",A6=""),"-",'Récap. annuel'!$C$14)</f>
        <v>0.34583333333333338</v>
      </c>
      <c r="R6" s="273">
        <f>IF(OR(A6="sam.",A6="dim."),"-",'Récap. annuel'!$C$16)</f>
        <v>0.39876700680272109</v>
      </c>
    </row>
    <row r="7" spans="1:18" x14ac:dyDescent="0.25">
      <c r="A7" s="281" t="s">
        <v>47</v>
      </c>
      <c r="B7" s="282">
        <v>45752</v>
      </c>
      <c r="C7" s="75"/>
      <c r="D7" s="74"/>
      <c r="E7" s="74"/>
      <c r="F7" s="74"/>
      <c r="G7" s="74"/>
      <c r="H7" s="74"/>
      <c r="I7" s="206"/>
      <c r="J7" s="283"/>
      <c r="K7" s="206"/>
      <c r="L7" s="207"/>
      <c r="M7" s="208" t="str">
        <f>IF(SUM((D7-C7),(F7-E7),(H7-G7))=0,IF(I7=1,'[1]Récap. annuel'!$C$14,"-"),SUM((D7-C7),(F7-E7),(H7-G7)))</f>
        <v>-</v>
      </c>
      <c r="N7" s="208" t="str">
        <f t="shared" si="0"/>
        <v>-</v>
      </c>
      <c r="O7" s="208" t="str">
        <f>IF(I7=1,'[1]Récap. annuel'!$C$14,IF([1]Avr25!H7-[1]Avr25!G7=0,"-",[1]Avr25!H7-[1]Avr25!G7))</f>
        <v>-</v>
      </c>
      <c r="P7" s="208" t="str">
        <f>IF(K7=1,'[1]Récap. annuel'!$C$14,IF([1]Avr25!L7=1,'[1]Récap. annuel'!$C$14/2,"-"))</f>
        <v>-</v>
      </c>
      <c r="Q7" s="208" t="str">
        <f>IF(OR(A7="sam.",A7="dim.",A7=""),"-",'Récap. annuel'!$C$14)</f>
        <v>-</v>
      </c>
      <c r="R7" s="208" t="str">
        <f>IF(OR(A7="sam.",A7="dim."),"-",'Récap. annuel'!$C$16)</f>
        <v>-</v>
      </c>
    </row>
    <row r="8" spans="1:18" x14ac:dyDescent="0.25">
      <c r="A8" s="281" t="s">
        <v>48</v>
      </c>
      <c r="B8" s="282">
        <v>45753</v>
      </c>
      <c r="C8" s="75"/>
      <c r="D8" s="74"/>
      <c r="E8" s="74"/>
      <c r="F8" s="74"/>
      <c r="G8" s="74"/>
      <c r="H8" s="74"/>
      <c r="I8" s="206"/>
      <c r="J8" s="283"/>
      <c r="K8" s="206"/>
      <c r="L8" s="207"/>
      <c r="M8" s="208" t="str">
        <f>IF(SUM((D8-C8),(F8-E8),(H8-G8))=0,IF(I8=1,'[1]Récap. annuel'!$C$14,"-"),SUM((D8-C8),(F8-E8),(H8-G8)))</f>
        <v>-</v>
      </c>
      <c r="N8" s="208" t="str">
        <f t="shared" si="0"/>
        <v>-</v>
      </c>
      <c r="O8" s="208" t="str">
        <f>IF(I8=1,'[1]Récap. annuel'!$C$14,IF([1]Avr25!H8-[1]Avr25!G8=0,"-",[1]Avr25!H8-[1]Avr25!G8))</f>
        <v>-</v>
      </c>
      <c r="P8" s="208" t="str">
        <f>IF(K8=1,'[1]Récap. annuel'!$C$14,IF([1]Avr25!L8=1,'[1]Récap. annuel'!$C$14/2,"-"))</f>
        <v>-</v>
      </c>
      <c r="Q8" s="208" t="str">
        <f>IF(OR(A8="sam.",A8="dim.",A8=""),"-",'Récap. annuel'!$C$14)</f>
        <v>-</v>
      </c>
      <c r="R8" s="208" t="str">
        <f>IF(OR(A8="sam.",A8="dim."),"-",'Récap. annuel'!$C$16)</f>
        <v>-</v>
      </c>
    </row>
    <row r="9" spans="1:18" x14ac:dyDescent="0.25">
      <c r="A9" s="285" t="s">
        <v>49</v>
      </c>
      <c r="B9" s="286">
        <v>45754</v>
      </c>
      <c r="C9" s="81"/>
      <c r="D9" s="82"/>
      <c r="E9" s="82"/>
      <c r="F9" s="82"/>
      <c r="G9" s="82"/>
      <c r="H9" s="82"/>
      <c r="I9" s="246"/>
      <c r="J9" s="246"/>
      <c r="K9" s="246"/>
      <c r="L9" s="247"/>
      <c r="M9" s="279" t="str">
        <f>IF(SUM((D9-C9),(F9-E9),(H9-G9))=0,IF(I9=1,'[1]Récap. annuel'!$C$14,"-"),SUM((D9-C9),(F9-E9),(H9-G9)))</f>
        <v>-</v>
      </c>
      <c r="N9" s="189" t="str">
        <f t="shared" si="0"/>
        <v>-</v>
      </c>
      <c r="O9" s="189" t="str">
        <f>IF(I9=1,'[1]Récap. annuel'!$C$14,IF([1]Avr25!H9-[1]Avr25!G9=0,"-",[1]Avr25!H9-[1]Avr25!G9))</f>
        <v>-</v>
      </c>
      <c r="P9" s="189" t="str">
        <f>IF(K9=1,'[1]Récap. annuel'!$C$14,IF([1]Avr25!L9=1,'[1]Récap. annuel'!$C$14/2,"-"))</f>
        <v>-</v>
      </c>
      <c r="Q9" s="273">
        <f>IF(OR(A9="sam.",A9="dim.",A9=""),"-",'Récap. annuel'!$C$14)</f>
        <v>0.34583333333333338</v>
      </c>
      <c r="R9" s="273">
        <f>IF(OR(A9="sam.",A9="dim."),"-",'Récap. annuel'!$C$16)</f>
        <v>0.39876700680272109</v>
      </c>
    </row>
    <row r="10" spans="1:18" x14ac:dyDescent="0.25">
      <c r="A10" s="287" t="s">
        <v>50</v>
      </c>
      <c r="B10" s="288">
        <v>45755</v>
      </c>
      <c r="C10" s="83"/>
      <c r="D10" s="84"/>
      <c r="E10" s="84"/>
      <c r="F10" s="84"/>
      <c r="G10" s="84"/>
      <c r="H10" s="84"/>
      <c r="I10" s="289"/>
      <c r="J10" s="290"/>
      <c r="K10" s="289"/>
      <c r="L10" s="291"/>
      <c r="M10" s="273" t="str">
        <f>IF(SUM((D10-C10),(F10-E10),(H10-G10))=0,IF(I10=1,'[1]Récap. annuel'!$C$14,"-"),SUM((D10-C10),(F10-E10),(H10-G10)))</f>
        <v>-</v>
      </c>
      <c r="N10" s="240" t="str">
        <f t="shared" si="0"/>
        <v>-</v>
      </c>
      <c r="O10" s="240" t="str">
        <f>IF(I10=1,'[1]Récap. annuel'!$C$14,IF([1]Avr25!H10-[1]Avr25!G10=0,"-",[1]Avr25!H10-[1]Avr25!G10))</f>
        <v>-</v>
      </c>
      <c r="P10" s="240" t="str">
        <f>IF(K10=1,'[1]Récap. annuel'!$C$14,IF([1]Avr25!L10=1,'[1]Récap. annuel'!$C$14/2,"-"))</f>
        <v>-</v>
      </c>
      <c r="Q10" s="275">
        <f>IF(OR(A10="sam.",A10="dim.",A10=""),"-",'Récap. annuel'!$C$14)</f>
        <v>0.34583333333333338</v>
      </c>
      <c r="R10" s="275">
        <f>IF(OR(A10="sam.",A10="dim."),"-",'Récap. annuel'!$C$16)</f>
        <v>0.39876700680272109</v>
      </c>
    </row>
    <row r="11" spans="1:18" x14ac:dyDescent="0.25">
      <c r="A11" s="285" t="s">
        <v>51</v>
      </c>
      <c r="B11" s="286">
        <v>45756</v>
      </c>
      <c r="C11" s="81"/>
      <c r="D11" s="82"/>
      <c r="E11" s="82"/>
      <c r="F11" s="82"/>
      <c r="G11" s="82"/>
      <c r="H11" s="82"/>
      <c r="I11" s="246"/>
      <c r="J11" s="246"/>
      <c r="K11" s="246"/>
      <c r="L11" s="247"/>
      <c r="M11" s="279" t="str">
        <f>IF(SUM((D11-C11),(F11-E11),(H11-G11))=0,IF(I11=1,'[1]Récap. annuel'!$C$14,"-"),SUM((D11-C11),(F11-E11),(H11-G11)))</f>
        <v>-</v>
      </c>
      <c r="N11" s="189" t="str">
        <f t="shared" si="0"/>
        <v>-</v>
      </c>
      <c r="O11" s="189" t="str">
        <f>IF(I11=1,'[1]Récap. annuel'!$C$14,IF([1]Avr25!H11-[1]Avr25!G11=0,"-",[1]Avr25!H11-[1]Avr25!G11))</f>
        <v>-</v>
      </c>
      <c r="P11" s="189" t="str">
        <f>IF(K11=1,'[1]Récap. annuel'!$C$14,IF([1]Avr25!L11=1,'[1]Récap. annuel'!$C$14/2,"-"))</f>
        <v>-</v>
      </c>
      <c r="Q11" s="273">
        <f>IF(OR(A11="sam.",A11="dim.",A11=""),"-",'Récap. annuel'!$C$14)</f>
        <v>0.34583333333333338</v>
      </c>
      <c r="R11" s="273">
        <f>IF(OR(A11="sam.",A11="dim."),"-",'Récap. annuel'!$C$16)</f>
        <v>0.39876700680272109</v>
      </c>
    </row>
    <row r="12" spans="1:18" x14ac:dyDescent="0.25">
      <c r="A12" s="287" t="s">
        <v>52</v>
      </c>
      <c r="B12" s="288">
        <v>45757</v>
      </c>
      <c r="C12" s="83"/>
      <c r="D12" s="84"/>
      <c r="E12" s="84"/>
      <c r="F12" s="84"/>
      <c r="G12" s="84"/>
      <c r="H12" s="84"/>
      <c r="I12" s="289"/>
      <c r="J12" s="290"/>
      <c r="K12" s="289"/>
      <c r="L12" s="291"/>
      <c r="M12" s="273" t="str">
        <f>IF(SUM((D12-C12),(F12-E12),(H12-G12))=0,IF(I12=1,'[1]Récap. annuel'!$C$14,"-"),SUM((D12-C12),(F12-E12),(H12-G12)))</f>
        <v>-</v>
      </c>
      <c r="N12" s="240" t="str">
        <f t="shared" si="0"/>
        <v>-</v>
      </c>
      <c r="O12" s="240" t="str">
        <f>IF(I12=1,'[1]Récap. annuel'!$C$14,IF([1]Avr25!H12-[1]Avr25!G12=0,"-",[1]Avr25!H12-[1]Avr25!G12))</f>
        <v>-</v>
      </c>
      <c r="P12" s="240" t="str">
        <f>IF(K12=1,'[1]Récap. annuel'!$C$14,IF([1]Avr25!L12=1,'[1]Récap. annuel'!$C$14/2,"-"))</f>
        <v>-</v>
      </c>
      <c r="Q12" s="275">
        <f>IF(OR(A12="sam.",A12="dim.",A12=""),"-",'Récap. annuel'!$C$14)</f>
        <v>0.34583333333333338</v>
      </c>
      <c r="R12" s="275">
        <f>IF(OR(A12="sam.",A12="dim."),"-",'Récap. annuel'!$C$16)</f>
        <v>0.39876700680272109</v>
      </c>
    </row>
    <row r="13" spans="1:18" x14ac:dyDescent="0.25">
      <c r="A13" s="285" t="s">
        <v>53</v>
      </c>
      <c r="B13" s="286">
        <v>45758</v>
      </c>
      <c r="C13" s="81"/>
      <c r="D13" s="82"/>
      <c r="E13" s="82"/>
      <c r="F13" s="82"/>
      <c r="G13" s="82"/>
      <c r="H13" s="82"/>
      <c r="I13" s="246"/>
      <c r="J13" s="246"/>
      <c r="K13" s="246"/>
      <c r="L13" s="247"/>
      <c r="M13" s="279" t="str">
        <f>IF(SUM((D13-C13),(F13-E13),(H13-G13))=0,IF(I13=1,'[1]Récap. annuel'!$C$14,"-"),SUM((D13-C13),(F13-E13),(H13-G13)))</f>
        <v>-</v>
      </c>
      <c r="N13" s="189" t="str">
        <f t="shared" si="0"/>
        <v>-</v>
      </c>
      <c r="O13" s="189" t="str">
        <f>IF(I13=1,'[1]Récap. annuel'!$C$14,IF([1]Avr25!H13-[1]Avr25!G13=0,"-",[1]Avr25!H13-[1]Avr25!G13))</f>
        <v>-</v>
      </c>
      <c r="P13" s="189" t="str">
        <f>IF(K13=1,'[1]Récap. annuel'!$C$14,IF([1]Avr25!L13=1,'[1]Récap. annuel'!$C$14/2,"-"))</f>
        <v>-</v>
      </c>
      <c r="Q13" s="273">
        <f>IF(OR(A13="sam.",A13="dim.",A13=""),"-",'Récap. annuel'!$C$14)</f>
        <v>0.34583333333333338</v>
      </c>
      <c r="R13" s="273">
        <f>IF(OR(A13="sam.",A13="dim."),"-",'Récap. annuel'!$C$16)</f>
        <v>0.39876700680272109</v>
      </c>
    </row>
    <row r="14" spans="1:18" x14ac:dyDescent="0.25">
      <c r="A14" s="281" t="s">
        <v>47</v>
      </c>
      <c r="B14" s="282">
        <v>45759</v>
      </c>
      <c r="C14" s="75"/>
      <c r="D14" s="74"/>
      <c r="E14" s="74"/>
      <c r="F14" s="74"/>
      <c r="G14" s="74"/>
      <c r="H14" s="74"/>
      <c r="I14" s="206"/>
      <c r="J14" s="283"/>
      <c r="K14" s="206"/>
      <c r="L14" s="207"/>
      <c r="M14" s="208" t="str">
        <f>IF(SUM((D14-C14),(F14-E14),(H14-G14))=0,IF(I14=1,'[1]Récap. annuel'!$C$14,"-"),SUM((D14-C14),(F14-E14),(H14-G14)))</f>
        <v>-</v>
      </c>
      <c r="N14" s="208" t="str">
        <f t="shared" si="0"/>
        <v>-</v>
      </c>
      <c r="O14" s="208" t="str">
        <f>IF(I14=1,'[1]Récap. annuel'!$C$14,IF([1]Avr25!H14-[1]Avr25!G14=0,"-",[1]Avr25!H14-[1]Avr25!G14))</f>
        <v>-</v>
      </c>
      <c r="P14" s="208" t="str">
        <f>IF(K14=1,'[1]Récap. annuel'!$C$14,IF([1]Avr25!L14=1,'[1]Récap. annuel'!$C$14/2,"-"))</f>
        <v>-</v>
      </c>
      <c r="Q14" s="208" t="str">
        <f>IF(OR(A14="sam.",A14="dim.",A14=""),"-",'Récap. annuel'!$C$14)</f>
        <v>-</v>
      </c>
      <c r="R14" s="208" t="s">
        <v>40</v>
      </c>
    </row>
    <row r="15" spans="1:18" x14ac:dyDescent="0.25">
      <c r="A15" s="281" t="s">
        <v>48</v>
      </c>
      <c r="B15" s="282">
        <v>45760</v>
      </c>
      <c r="C15" s="75"/>
      <c r="D15" s="74"/>
      <c r="E15" s="74"/>
      <c r="F15" s="74"/>
      <c r="G15" s="74"/>
      <c r="H15" s="74"/>
      <c r="I15" s="206"/>
      <c r="J15" s="283"/>
      <c r="K15" s="206"/>
      <c r="L15" s="207"/>
      <c r="M15" s="208" t="str">
        <f>IF(SUM((D15-C15),(F15-E15),(H15-G15))=0,IF(I15=1,'[1]Récap. annuel'!$C$14,"-"),SUM((D15-C15),(F15-E15),(H15-G15)))</f>
        <v>-</v>
      </c>
      <c r="N15" s="208" t="str">
        <f t="shared" si="0"/>
        <v>-</v>
      </c>
      <c r="O15" s="208" t="str">
        <f>IF(I15=1,'[1]Récap. annuel'!$C$14,IF([1]Avr25!H15-[1]Avr25!G15=0,"-",[1]Avr25!H15-[1]Avr25!G15))</f>
        <v>-</v>
      </c>
      <c r="P15" s="208" t="str">
        <f>IF(K15=1,'[1]Récap. annuel'!$C$14,IF([1]Avr25!L15=1,'[1]Récap. annuel'!$C$14/2,"-"))</f>
        <v>-</v>
      </c>
      <c r="Q15" s="208" t="str">
        <f>IF(OR(A15="sam.",A15="dim.",A15=""),"-",'Récap. annuel'!$C$14)</f>
        <v>-</v>
      </c>
      <c r="R15" s="208" t="s">
        <v>40</v>
      </c>
    </row>
    <row r="16" spans="1:18" x14ac:dyDescent="0.25">
      <c r="A16" s="276" t="s">
        <v>49</v>
      </c>
      <c r="B16" s="277">
        <v>45761</v>
      </c>
      <c r="C16" s="78"/>
      <c r="D16" s="77"/>
      <c r="E16" s="77"/>
      <c r="F16" s="77"/>
      <c r="G16" s="77"/>
      <c r="H16" s="77"/>
      <c r="I16" s="186"/>
      <c r="J16" s="278"/>
      <c r="K16" s="186"/>
      <c r="L16" s="187"/>
      <c r="M16" s="279" t="str">
        <f>IF(SUM((D16-C16),(F16-E16),(H16-G16))=0,IF(I16=1,'[1]Récap. annuel'!$C$14,"-"),SUM((D16-C16),(F16-E16),(H16-G16)))</f>
        <v>-</v>
      </c>
      <c r="N16" s="189" t="str">
        <f t="shared" si="0"/>
        <v>-</v>
      </c>
      <c r="O16" s="189" t="str">
        <f>IF(I16=1,'[1]Récap. annuel'!$C$14,IF([1]Avr25!H16-[1]Avr25!G16=0,"-",[1]Avr25!H16-[1]Avr25!G16))</f>
        <v>-</v>
      </c>
      <c r="P16" s="189" t="str">
        <f>IF(K16=1,'[1]Récap. annuel'!$C$14,IF([1]Avr25!L16=1,'[1]Récap. annuel'!$C$14/2,"-"))</f>
        <v>-</v>
      </c>
      <c r="Q16" s="273">
        <f>IF(OR(A16="sam.",A16="dim.",A16=""),"-",'Récap. annuel'!$C$14)</f>
        <v>0.34583333333333338</v>
      </c>
      <c r="R16" s="273" t="s">
        <v>40</v>
      </c>
    </row>
    <row r="17" spans="1:18" x14ac:dyDescent="0.25">
      <c r="A17" s="266" t="s">
        <v>50</v>
      </c>
      <c r="B17" s="267">
        <v>45762</v>
      </c>
      <c r="C17" s="268"/>
      <c r="D17" s="269"/>
      <c r="E17" s="269"/>
      <c r="F17" s="269"/>
      <c r="G17" s="269"/>
      <c r="H17" s="269"/>
      <c r="I17" s="270"/>
      <c r="J17" s="271"/>
      <c r="K17" s="270"/>
      <c r="L17" s="272"/>
      <c r="M17" s="273" t="str">
        <f>IF(SUM((D17-C17),(F17-E17),(H17-G17))=0,IF(I17=1,'[1]Récap. annuel'!$C$14,"-"),SUM((D17-C17),(F17-E17),(H17-G17)))</f>
        <v>-</v>
      </c>
      <c r="N17" s="240" t="str">
        <f t="shared" si="0"/>
        <v>-</v>
      </c>
      <c r="O17" s="240" t="str">
        <f>IF(I17=1,'[1]Récap. annuel'!$C$14,IF([1]Avr25!H17-[1]Avr25!G17=0,"-",[1]Avr25!H17-[1]Avr25!G17))</f>
        <v>-</v>
      </c>
      <c r="P17" s="240" t="str">
        <f>IF(K17=1,'[1]Récap. annuel'!$C$14,IF([1]Avr25!L17=1,'[1]Récap. annuel'!$C$14/2,"-"))</f>
        <v>-</v>
      </c>
      <c r="Q17" s="275">
        <f>IF(OR(A17="sam.",A17="dim.",A17=""),"-",'Récap. annuel'!$C$14)</f>
        <v>0.34583333333333338</v>
      </c>
      <c r="R17" s="275" t="s">
        <v>40</v>
      </c>
    </row>
    <row r="18" spans="1:18" x14ac:dyDescent="0.25">
      <c r="A18" s="276" t="s">
        <v>51</v>
      </c>
      <c r="B18" s="277">
        <v>45763</v>
      </c>
      <c r="C18" s="78"/>
      <c r="D18" s="77"/>
      <c r="E18" s="77"/>
      <c r="F18" s="77"/>
      <c r="G18" s="77"/>
      <c r="H18" s="77"/>
      <c r="I18" s="186"/>
      <c r="J18" s="278"/>
      <c r="K18" s="186"/>
      <c r="L18" s="187"/>
      <c r="M18" s="279" t="str">
        <f>IF(SUM((D18-C18),(F18-E18),(H18-G18))=0,IF(I18=1,'[1]Récap. annuel'!$C$14,"-"),SUM((D18-C18),(F18-E18),(H18-G18)))</f>
        <v>-</v>
      </c>
      <c r="N18" s="189" t="str">
        <f t="shared" si="0"/>
        <v>-</v>
      </c>
      <c r="O18" s="189" t="str">
        <f>IF(I18=1,'[1]Récap. annuel'!$C$14,IF([1]Avr25!H18-[1]Avr25!G18=0,"-",[1]Avr25!H18-[1]Avr25!G18))</f>
        <v>-</v>
      </c>
      <c r="P18" s="189" t="str">
        <f>IF(K18=1,'[1]Récap. annuel'!$C$14,IF([1]Avr25!L18=1,'[1]Récap. annuel'!$C$14/2,"-"))</f>
        <v>-</v>
      </c>
      <c r="Q18" s="273">
        <f>IF(OR(A18="sam.",A18="dim.",A18=""),"-",'Récap. annuel'!$C$14)</f>
        <v>0.34583333333333338</v>
      </c>
      <c r="R18" s="273" t="s">
        <v>40</v>
      </c>
    </row>
    <row r="19" spans="1:18" x14ac:dyDescent="0.25">
      <c r="A19" s="266" t="s">
        <v>52</v>
      </c>
      <c r="B19" s="267">
        <v>45764</v>
      </c>
      <c r="C19" s="268"/>
      <c r="D19" s="269"/>
      <c r="E19" s="269"/>
      <c r="F19" s="269"/>
      <c r="G19" s="269"/>
      <c r="H19" s="269"/>
      <c r="I19" s="270"/>
      <c r="J19" s="271"/>
      <c r="K19" s="270"/>
      <c r="L19" s="272"/>
      <c r="M19" s="273" t="str">
        <f>IF(SUM((D19-C19),(F19-E19),(H19-G19))=0,IF(I19=1,'[1]Récap. annuel'!$C$14,"-"),SUM((D19-C19),(F19-E19),(H19-G19)))</f>
        <v>-</v>
      </c>
      <c r="N19" s="240" t="str">
        <f t="shared" si="0"/>
        <v>-</v>
      </c>
      <c r="O19" s="240" t="str">
        <f>IF(I19=1,'[1]Récap. annuel'!$C$14,IF([1]Avr25!H19-[1]Avr25!G19=0,"-",[1]Avr25!H19-[1]Avr25!G19))</f>
        <v>-</v>
      </c>
      <c r="P19" s="240" t="str">
        <f>IF(K19=1,'[1]Récap. annuel'!$C$14,IF([1]Avr25!L19=1,'[1]Récap. annuel'!$C$14/2,"-"))</f>
        <v>-</v>
      </c>
      <c r="Q19" s="275">
        <f>IF(OR(A19="sam.",A19="dim.",A19=""),"-",'Récap. annuel'!$C$14)</f>
        <v>0.34583333333333338</v>
      </c>
      <c r="R19" s="275" t="s">
        <v>40</v>
      </c>
    </row>
    <row r="20" spans="1:18" x14ac:dyDescent="0.25">
      <c r="A20" s="392" t="s">
        <v>53</v>
      </c>
      <c r="B20" s="177">
        <v>45765</v>
      </c>
      <c r="C20" s="178"/>
      <c r="D20" s="179"/>
      <c r="E20" s="179"/>
      <c r="F20" s="354"/>
      <c r="G20" s="179"/>
      <c r="H20" s="179"/>
      <c r="I20" s="180"/>
      <c r="J20" s="181"/>
      <c r="K20" s="180"/>
      <c r="L20" s="182"/>
      <c r="M20" s="173" t="str">
        <f>IF(SUM((D20-C20),(F20-E20),(H20-G20))=0,IF(I20=1,'[1]Récap. annuel'!$C$14,"-"),SUM((D20-C20),(F20-E20),(H20-G20)))</f>
        <v>-</v>
      </c>
      <c r="N20" s="173" t="str">
        <f t="shared" si="0"/>
        <v>-</v>
      </c>
      <c r="O20" s="173" t="str">
        <f>IF(I20=1,'[1]Récap. annuel'!$C$14,IF([1]Avr25!H20-[1]Avr25!G20=0,"-",[1]Avr25!H20-[1]Avr25!G20))</f>
        <v>-</v>
      </c>
      <c r="P20" s="173" t="str">
        <f>IF(K20=1,'[1]Récap. annuel'!$C$14,IF([1]Avr25!L20=1,'[1]Récap. annuel'!$C$14/2,"-"))</f>
        <v>-</v>
      </c>
      <c r="Q20" s="173" t="s">
        <v>40</v>
      </c>
      <c r="R20" s="183" t="s">
        <v>40</v>
      </c>
    </row>
    <row r="21" spans="1:18" x14ac:dyDescent="0.25">
      <c r="A21" s="281" t="s">
        <v>47</v>
      </c>
      <c r="B21" s="282">
        <v>45766</v>
      </c>
      <c r="C21" s="75"/>
      <c r="D21" s="74"/>
      <c r="E21" s="74"/>
      <c r="F21" s="74"/>
      <c r="G21" s="74"/>
      <c r="H21" s="74"/>
      <c r="I21" s="206"/>
      <c r="J21" s="283"/>
      <c r="K21" s="206"/>
      <c r="L21" s="207"/>
      <c r="M21" s="208" t="str">
        <f>IF(SUM((D21-C21),(F21-E21),(H21-G21))=0,IF(I21=1,'[1]Récap. annuel'!$C$14,"-"),SUM((D21-C21),(F21-E21),(H21-G21)))</f>
        <v>-</v>
      </c>
      <c r="N21" s="208" t="str">
        <f t="shared" si="0"/>
        <v>-</v>
      </c>
      <c r="O21" s="208" t="str">
        <f>IF(I21=1,'[1]Récap. annuel'!$C$14,IF([1]Avr25!H21-[1]Avr25!G21=0,"-",[1]Avr25!H21-[1]Avr25!G21))</f>
        <v>-</v>
      </c>
      <c r="P21" s="208" t="str">
        <f>IF(K21=1,'[1]Récap. annuel'!$C$14,IF([1]Avr25!L21=1,'[1]Récap. annuel'!$C$14/2,"-"))</f>
        <v>-</v>
      </c>
      <c r="Q21" s="284" t="str">
        <f>IF(OR(A21="sam.",A21="dim.",A21=""),"-",'[1]Récap. annuel'!$C$14)</f>
        <v>-</v>
      </c>
      <c r="R21" s="208" t="str">
        <f>IF(OR(A21="sam.",A21="dim."),"-",'[1]Récap. annuel'!$C$16)</f>
        <v>-</v>
      </c>
    </row>
    <row r="22" spans="1:18" x14ac:dyDescent="0.25">
      <c r="A22" s="281" t="s">
        <v>48</v>
      </c>
      <c r="B22" s="282">
        <v>45767</v>
      </c>
      <c r="C22" s="75"/>
      <c r="D22" s="74"/>
      <c r="E22" s="74"/>
      <c r="F22" s="74"/>
      <c r="G22" s="74"/>
      <c r="H22" s="74"/>
      <c r="I22" s="206"/>
      <c r="J22" s="283"/>
      <c r="K22" s="206"/>
      <c r="L22" s="207"/>
      <c r="M22" s="208" t="str">
        <f>IF(SUM((D22-C22),(F22-E22),(H22-G22))=0,IF(I22=1,'[1]Récap. annuel'!$C$14,"-"),SUM((D22-C22),(F22-E22),(H22-G22)))</f>
        <v>-</v>
      </c>
      <c r="N22" s="208" t="str">
        <f t="shared" si="0"/>
        <v>-</v>
      </c>
      <c r="O22" s="208" t="str">
        <f>IF(I22=1,'[1]Récap. annuel'!$C$14,IF([1]Avr25!H22-[1]Avr25!G22=0,"-",[1]Avr25!H22-[1]Avr25!G22))</f>
        <v>-</v>
      </c>
      <c r="P22" s="208" t="str">
        <f>IF(K22=1,'[1]Récap. annuel'!$C$14,IF([1]Avr25!L22=1,'[1]Récap. annuel'!$C$14/2,"-"))</f>
        <v>-</v>
      </c>
      <c r="Q22" s="284" t="str">
        <f>IF(OR(A22="sam.",A22="dim.",A22=""),"-",'[1]Récap. annuel'!$C$14)</f>
        <v>-</v>
      </c>
      <c r="R22" s="208" t="str">
        <f>IF(OR(A22="sam.",A22="dim."),"-",'[1]Récap. annuel'!$C$16)</f>
        <v>-</v>
      </c>
    </row>
    <row r="23" spans="1:18" x14ac:dyDescent="0.25">
      <c r="A23" s="392" t="s">
        <v>49</v>
      </c>
      <c r="B23" s="177">
        <v>45768</v>
      </c>
      <c r="C23" s="178"/>
      <c r="D23" s="179"/>
      <c r="E23" s="179"/>
      <c r="F23" s="354"/>
      <c r="G23" s="179"/>
      <c r="H23" s="179"/>
      <c r="I23" s="180"/>
      <c r="J23" s="181"/>
      <c r="K23" s="180"/>
      <c r="L23" s="182"/>
      <c r="M23" s="173" t="str">
        <f>IF(SUM((D23-C23),(F23-E23),(H23-G23))=0,IF(I23=1,'[1]Récap. annuel'!$C$14,"-"),SUM((D23-C23),(F23-E23),(H23-G23)))</f>
        <v>-</v>
      </c>
      <c r="N23" s="173" t="str">
        <f t="shared" si="0"/>
        <v>-</v>
      </c>
      <c r="O23" s="173" t="str">
        <f>IF(I23=1,'[1]Récap. annuel'!$C$14,IF([1]Avr25!H23-[1]Avr25!G23=0,"-",[1]Avr25!H23-[1]Avr25!G23))</f>
        <v>-</v>
      </c>
      <c r="P23" s="173" t="str">
        <f>IF(K23=1,'[1]Récap. annuel'!$C$14,IF([1]Avr25!L23=1,'[1]Récap. annuel'!$C$14/2,"-"))</f>
        <v>-</v>
      </c>
      <c r="Q23" s="173" t="s">
        <v>40</v>
      </c>
      <c r="R23" s="183" t="s">
        <v>40</v>
      </c>
    </row>
    <row r="24" spans="1:18" x14ac:dyDescent="0.25">
      <c r="A24" s="266" t="s">
        <v>50</v>
      </c>
      <c r="B24" s="267">
        <v>45769</v>
      </c>
      <c r="C24" s="268"/>
      <c r="D24" s="269"/>
      <c r="E24" s="269"/>
      <c r="F24" s="269"/>
      <c r="G24" s="269"/>
      <c r="H24" s="269"/>
      <c r="I24" s="270"/>
      <c r="J24" s="271"/>
      <c r="K24" s="270"/>
      <c r="L24" s="272"/>
      <c r="M24" s="273" t="str">
        <f>IF(SUM((D24-C24),(F24-E24),(H24-G24))=0,IF(I24=1,'[1]Récap. annuel'!$C$14,"-"),SUM((D24-C24),(F24-E24),(H24-G24)))</f>
        <v>-</v>
      </c>
      <c r="N24" s="240" t="str">
        <f t="shared" si="0"/>
        <v>-</v>
      </c>
      <c r="O24" s="240" t="str">
        <f>IF(I24=1,'[1]Récap. annuel'!$C$14,IF([1]Avr25!H24-[1]Avr25!G24=0,"-",[1]Avr25!H24-[1]Avr25!G24))</f>
        <v>-</v>
      </c>
      <c r="P24" s="240" t="str">
        <f>IF(K24=1,'[1]Récap. annuel'!$C$14,IF([1]Avr25!L24=1,'[1]Récap. annuel'!$C$14/2,"-"))</f>
        <v>-</v>
      </c>
      <c r="Q24" s="274" t="s">
        <v>40</v>
      </c>
      <c r="R24" s="275" t="s">
        <v>40</v>
      </c>
    </row>
    <row r="25" spans="1:18" x14ac:dyDescent="0.25">
      <c r="A25" s="276" t="s">
        <v>51</v>
      </c>
      <c r="B25" s="277">
        <v>45770</v>
      </c>
      <c r="C25" s="78"/>
      <c r="D25" s="77"/>
      <c r="E25" s="77"/>
      <c r="F25" s="77"/>
      <c r="G25" s="77"/>
      <c r="H25" s="77"/>
      <c r="I25" s="186"/>
      <c r="J25" s="278"/>
      <c r="K25" s="186"/>
      <c r="L25" s="187"/>
      <c r="M25" s="279" t="str">
        <f>IF(SUM((D25-C25),(F25-E25),(H25-G25))=0,IF(I25=1,'[1]Récap. annuel'!$C$14,"-"),SUM((D25-C25),(F25-E25),(H25-G25)))</f>
        <v>-</v>
      </c>
      <c r="N25" s="189" t="str">
        <f t="shared" si="0"/>
        <v>-</v>
      </c>
      <c r="O25" s="189" t="str">
        <f>IF(I25=1,'[1]Récap. annuel'!$C$14,IF([1]Avr25!H25-[1]Avr25!G25=0,"-",[1]Avr25!H25-[1]Avr25!G25))</f>
        <v>-</v>
      </c>
      <c r="P25" s="189" t="str">
        <f>IF(K25=1,'[1]Récap. annuel'!$C$14,IF([1]Avr25!L25=1,'[1]Récap. annuel'!$C$14/2,"-"))</f>
        <v>-</v>
      </c>
      <c r="Q25" s="280" t="s">
        <v>40</v>
      </c>
      <c r="R25" s="273" t="s">
        <v>40</v>
      </c>
    </row>
    <row r="26" spans="1:18" x14ac:dyDescent="0.25">
      <c r="A26" s="266" t="s">
        <v>52</v>
      </c>
      <c r="B26" s="267">
        <v>45771</v>
      </c>
      <c r="C26" s="268"/>
      <c r="D26" s="269"/>
      <c r="E26" s="269"/>
      <c r="F26" s="269"/>
      <c r="G26" s="269"/>
      <c r="H26" s="269"/>
      <c r="I26" s="270"/>
      <c r="J26" s="271"/>
      <c r="K26" s="270"/>
      <c r="L26" s="272"/>
      <c r="M26" s="273" t="str">
        <f>IF(SUM((D26-C26),(F26-E26),(H26-G26))=0,IF(I26=1,'[1]Récap. annuel'!$C$14,"-"),SUM((D26-C26),(F26-E26),(H26-G26)))</f>
        <v>-</v>
      </c>
      <c r="N26" s="240" t="str">
        <f t="shared" si="0"/>
        <v>-</v>
      </c>
      <c r="O26" s="240" t="str">
        <f>IF(I26=1,'[1]Récap. annuel'!$C$14,IF([1]Avr25!H26-[1]Avr25!G26=0,"-",[1]Avr25!H26-[1]Avr25!G26))</f>
        <v>-</v>
      </c>
      <c r="P26" s="240" t="str">
        <f>IF(K26=1,'[1]Récap. annuel'!$C$14,IF([1]Avr25!L26=1,'[1]Récap. annuel'!$C$14/2,"-"))</f>
        <v>-</v>
      </c>
      <c r="Q26" s="274" t="s">
        <v>40</v>
      </c>
      <c r="R26" s="275" t="s">
        <v>40</v>
      </c>
    </row>
    <row r="27" spans="1:18" x14ac:dyDescent="0.25">
      <c r="A27" s="276" t="s">
        <v>53</v>
      </c>
      <c r="B27" s="277">
        <v>45772</v>
      </c>
      <c r="C27" s="78"/>
      <c r="D27" s="77"/>
      <c r="E27" s="77"/>
      <c r="F27" s="77"/>
      <c r="G27" s="77"/>
      <c r="H27" s="77"/>
      <c r="I27" s="186"/>
      <c r="J27" s="278"/>
      <c r="K27" s="186"/>
      <c r="L27" s="187"/>
      <c r="M27" s="279" t="str">
        <f>IF(SUM((D27-C27),(F27-E27),(H27-G27))=0,IF(I27=1,'[1]Récap. annuel'!$C$14,"-"),SUM((D27-C27),(F27-E27),(H27-G27)))</f>
        <v>-</v>
      </c>
      <c r="N27" s="189" t="str">
        <f t="shared" si="0"/>
        <v>-</v>
      </c>
      <c r="O27" s="189" t="str">
        <f>IF(I27=1,'[1]Récap. annuel'!$C$14,IF([1]Avr25!H27-[1]Avr25!G27=0,"-",[1]Avr25!H27-[1]Avr25!G27))</f>
        <v>-</v>
      </c>
      <c r="P27" s="189" t="str">
        <f>IF(K27=1,'[1]Récap. annuel'!$C$14,IF([1]Avr25!L27=1,'[1]Récap. annuel'!$C$14/2,"-"))</f>
        <v>-</v>
      </c>
      <c r="Q27" s="280" t="s">
        <v>40</v>
      </c>
      <c r="R27" s="273" t="s">
        <v>40</v>
      </c>
    </row>
    <row r="28" spans="1:18" x14ac:dyDescent="0.25">
      <c r="A28" s="281" t="s">
        <v>47</v>
      </c>
      <c r="B28" s="282">
        <v>45773</v>
      </c>
      <c r="C28" s="75"/>
      <c r="D28" s="74"/>
      <c r="E28" s="74"/>
      <c r="F28" s="74"/>
      <c r="G28" s="74"/>
      <c r="H28" s="74"/>
      <c r="I28" s="206"/>
      <c r="J28" s="283"/>
      <c r="K28" s="206"/>
      <c r="L28" s="207"/>
      <c r="M28" s="208" t="str">
        <f>IF(SUM((D28-C28),(F28-E28),(H28-G28))=0,IF(I28=1,'[1]Récap. annuel'!$C$14,"-"),SUM((D28-C28),(F28-E28),(H28-G28)))</f>
        <v>-</v>
      </c>
      <c r="N28" s="208" t="str">
        <f t="shared" si="0"/>
        <v>-</v>
      </c>
      <c r="O28" s="208" t="str">
        <f>IF(I28=1,'[1]Récap. annuel'!$C$14,IF([1]Avr25!H28-[1]Avr25!G28=0,"-",[1]Avr25!H28-[1]Avr25!G28))</f>
        <v>-</v>
      </c>
      <c r="P28" s="208" t="str">
        <f>IF(K28=1,'[1]Récap. annuel'!$C$14,IF([1]Avr25!L28=1,'[1]Récap. annuel'!$C$14/2,"-"))</f>
        <v>-</v>
      </c>
      <c r="Q28" s="284" t="str">
        <f>IF(OR(A28="sam.",A28="dim.",A28=""),"-",'[1]Récap. annuel'!$C$14)</f>
        <v>-</v>
      </c>
      <c r="R28" s="208" t="str">
        <f>IF(OR(A28="sam.",A28="dim."),"-",'[1]Récap. annuel'!$C$16)</f>
        <v>-</v>
      </c>
    </row>
    <row r="29" spans="1:18" x14ac:dyDescent="0.25">
      <c r="A29" s="281" t="s">
        <v>48</v>
      </c>
      <c r="B29" s="282">
        <v>45774</v>
      </c>
      <c r="C29" s="75"/>
      <c r="D29" s="74"/>
      <c r="E29" s="74"/>
      <c r="F29" s="74"/>
      <c r="G29" s="74"/>
      <c r="H29" s="74"/>
      <c r="I29" s="206"/>
      <c r="J29" s="283"/>
      <c r="K29" s="206"/>
      <c r="L29" s="207"/>
      <c r="M29" s="208" t="str">
        <f>IF(SUM((D29-C29),(F29-E29),(H29-G29))=0,IF(I29=1,'[1]Récap. annuel'!$C$14,"-"),SUM((D29-C29),(F29-E29),(H29-G29)))</f>
        <v>-</v>
      </c>
      <c r="N29" s="208" t="str">
        <f t="shared" si="0"/>
        <v>-</v>
      </c>
      <c r="O29" s="208" t="str">
        <f>IF(I29=1,'[1]Récap. annuel'!$C$14,IF([1]Avr25!H29-[1]Avr25!G29=0,"-",[1]Avr25!H29-[1]Avr25!G29))</f>
        <v>-</v>
      </c>
      <c r="P29" s="208" t="str">
        <f>IF(K29=1,'[1]Récap. annuel'!$C$14,IF([1]Avr25!L29=1,'[1]Récap. annuel'!$C$14/2,"-"))</f>
        <v>-</v>
      </c>
      <c r="Q29" s="284" t="str">
        <f>IF(OR(A29="sam.",A29="dim.",A29=""),"-",'[1]Récap. annuel'!$C$14)</f>
        <v>-</v>
      </c>
      <c r="R29" s="208" t="str">
        <f>IF(OR(A29="sam.",A29="dim."),"-",'[1]Récap. annuel'!$C$16)</f>
        <v>-</v>
      </c>
    </row>
    <row r="30" spans="1:18" x14ac:dyDescent="0.25">
      <c r="A30" s="285" t="s">
        <v>49</v>
      </c>
      <c r="B30" s="286">
        <v>45775</v>
      </c>
      <c r="C30" s="81"/>
      <c r="D30" s="82"/>
      <c r="E30" s="82"/>
      <c r="F30" s="82"/>
      <c r="G30" s="82"/>
      <c r="H30" s="82"/>
      <c r="I30" s="246"/>
      <c r="J30" s="246"/>
      <c r="K30" s="246"/>
      <c r="L30" s="247"/>
      <c r="M30" s="279" t="str">
        <f>IF(SUM((D30-C30),(F30-E30),(H30-G30))=0,IF(I30=1,'[1]Récap. annuel'!$C$14,"-"),SUM((D30-C30),(F30-E30),(H30-G30)))</f>
        <v>-</v>
      </c>
      <c r="N30" s="189" t="str">
        <f t="shared" si="0"/>
        <v>-</v>
      </c>
      <c r="O30" s="189" t="str">
        <f>IF(I30=1,'[1]Récap. annuel'!$C$14,IF([1]Avr25!H30-[1]Avr25!G30=0,"-",[1]Avr25!H30-[1]Avr25!G30))</f>
        <v>-</v>
      </c>
      <c r="P30" s="189" t="str">
        <f>IF(K30=1,'[1]Récap. annuel'!$C$14,IF([1]Avr25!L30=1,'[1]Récap. annuel'!$C$14/2,"-"))</f>
        <v>-</v>
      </c>
      <c r="Q30" s="273">
        <f>IF(OR(A30="sam.",A30="dim.",A30=""),"-",'Récap. annuel'!$C$14)</f>
        <v>0.34583333333333338</v>
      </c>
      <c r="R30" s="273">
        <f>IF(OR(A30="sam.",A30="dim."),"-",'Récap. annuel'!$C$16)</f>
        <v>0.39876700680272109</v>
      </c>
    </row>
    <row r="31" spans="1:18" x14ac:dyDescent="0.25">
      <c r="A31" s="287" t="s">
        <v>50</v>
      </c>
      <c r="B31" s="288">
        <v>45776</v>
      </c>
      <c r="C31" s="83"/>
      <c r="D31" s="84"/>
      <c r="E31" s="84"/>
      <c r="F31" s="84"/>
      <c r="G31" s="84"/>
      <c r="H31" s="84"/>
      <c r="I31" s="289"/>
      <c r="J31" s="290"/>
      <c r="K31" s="289"/>
      <c r="L31" s="291"/>
      <c r="M31" s="273" t="str">
        <f>IF(SUM((D31-C31),(F31-E31),(H31-G31))=0,IF(I31=1,'[1]Récap. annuel'!$C$14,"-"),SUM((D31-C31),(F31-E31),(H31-G31)))</f>
        <v>-</v>
      </c>
      <c r="N31" s="240" t="str">
        <f t="shared" si="0"/>
        <v>-</v>
      </c>
      <c r="O31" s="240" t="str">
        <f>IF(I31=1,'[1]Récap. annuel'!$C$14,IF([1]Avr25!H31-[1]Avr25!G31=0,"-",[1]Avr25!H31-[1]Avr25!G31))</f>
        <v>-</v>
      </c>
      <c r="P31" s="240" t="str">
        <f>IF(K31=1,'[1]Récap. annuel'!$C$14,IF([1]Avr25!L31=1,'[1]Récap. annuel'!$C$14/2,"-"))</f>
        <v>-</v>
      </c>
      <c r="Q31" s="275">
        <f>IF(OR(A31="sam.",A31="dim.",A31=""),"-",'Récap. annuel'!$C$14)</f>
        <v>0.34583333333333338</v>
      </c>
      <c r="R31" s="275">
        <f>IF(OR(A31="sam.",A31="dim."),"-",'Récap. annuel'!$C$16)</f>
        <v>0.39876700680272109</v>
      </c>
    </row>
    <row r="32" spans="1:18" ht="15.75" thickBot="1" x14ac:dyDescent="0.3">
      <c r="A32" s="393" t="s">
        <v>51</v>
      </c>
      <c r="B32" s="394">
        <v>45777</v>
      </c>
      <c r="C32" s="85"/>
      <c r="D32" s="86"/>
      <c r="E32" s="86"/>
      <c r="F32" s="86"/>
      <c r="G32" s="86"/>
      <c r="H32" s="86"/>
      <c r="I32" s="308"/>
      <c r="J32" s="308"/>
      <c r="K32" s="308"/>
      <c r="L32" s="309"/>
      <c r="M32" s="395" t="str">
        <f>IF(SUM((D32-C32),(F32-E32),(H32-G32))=0,IF(I32=1,'[1]Récap. annuel'!$C$14,"-"),SUM((D32-C32),(F32-E32),(H32-G32)))</f>
        <v>-</v>
      </c>
      <c r="N32" s="381" t="str">
        <f t="shared" si="0"/>
        <v>-</v>
      </c>
      <c r="O32" s="381" t="str">
        <f>IF(I32=1,'[1]Récap. annuel'!$C$14,IF([1]Avr25!H32-[1]Avr25!G32=0,"-",[1]Avr25!H32-[1]Avr25!G32))</f>
        <v>-</v>
      </c>
      <c r="P32" s="381" t="str">
        <f>IF(K32=1,'[1]Récap. annuel'!$C$14,IF([1]Avr25!L32=1,'[1]Récap. annuel'!$C$14/2,"-"))</f>
        <v>-</v>
      </c>
      <c r="Q32" s="396">
        <f>IF(OR(A32="sam.",A32="dim.",A32=""),"-",'Récap. annuel'!$C$14)</f>
        <v>0.34583333333333338</v>
      </c>
      <c r="R32" s="396">
        <f>IF(OR(A32="sam.",A32="dim."),"-",'Récap. annuel'!$C$16)</f>
        <v>0.39876700680272109</v>
      </c>
    </row>
    <row r="33" spans="1:18" ht="15.75" thickBot="1" x14ac:dyDescent="0.3">
      <c r="A33" s="227"/>
      <c r="B33" s="236"/>
      <c r="C33" s="229"/>
      <c r="D33" s="229"/>
      <c r="E33" s="229"/>
      <c r="F33" s="229"/>
      <c r="G33" s="229"/>
      <c r="H33" s="229"/>
      <c r="I33" s="157"/>
      <c r="J33" s="230"/>
      <c r="K33" s="429" t="s">
        <v>7</v>
      </c>
      <c r="L33" s="431"/>
      <c r="M33" s="255">
        <f t="shared" ref="M33:R33" si="1">SUM(M3:M32)</f>
        <v>0</v>
      </c>
      <c r="N33" s="255">
        <f t="shared" si="1"/>
        <v>0</v>
      </c>
      <c r="O33" s="255">
        <f t="shared" si="1"/>
        <v>0</v>
      </c>
      <c r="P33" s="255">
        <f t="shared" si="1"/>
        <v>0</v>
      </c>
      <c r="Q33" s="293">
        <f t="shared" si="1"/>
        <v>5.5333333333333323</v>
      </c>
      <c r="R33" s="294">
        <f t="shared" si="1"/>
        <v>4.7852040816326529</v>
      </c>
    </row>
    <row r="34" spans="1:18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1" t="s">
        <v>15</v>
      </c>
      <c r="L34" s="423"/>
      <c r="M34" s="234">
        <f>[1]Mar25!M35-(SUM(SUM([1]Avr25!K3:K32),SUM([1]Avr25!L3:L32)/2))</f>
        <v>55</v>
      </c>
      <c r="N34" s="235"/>
      <c r="O34" s="235"/>
      <c r="P34" s="235"/>
      <c r="Q34" s="229"/>
      <c r="R34" s="229"/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1" t="s">
        <v>14</v>
      </c>
      <c r="L35" s="423"/>
      <c r="M35" s="237">
        <f>SUM(SUMIF(G3:G32,"&lt;&gt;",O3:O32),SUMIF(I3:I32,"&lt;&gt;",O3:O32))</f>
        <v>0</v>
      </c>
      <c r="N35" s="238"/>
      <c r="O35" s="238"/>
      <c r="P35" s="238"/>
      <c r="Q35" s="229"/>
      <c r="R35" s="229"/>
    </row>
  </sheetData>
  <protectedRanges>
    <protectedRange algorithmName="SHA-512" hashValue="2QImkUwPol4+H0cOE67zGKRncYVWhzyaLCQJq1CQY1dDOAk7opYkXWmWRH5hJT1EZO/hB2iXZ/gGW9hmCXMP6g==" saltValue="l1JW0G/Xh5gw+vzfEIzm6w==" spinCount="100000" sqref="M36:M1048576 A36:B1048576 Q36:Q1048576" name="mois_nonModifiable"/>
    <protectedRange algorithmName="SHA-512" hashValue="2QImkUwPol4+H0cOE67zGKRncYVWhzyaLCQJq1CQY1dDOAk7opYkXWmWRH5hJT1EZO/hB2iXZ/gGW9hmCXMP6g==" saltValue="l1JW0G/Xh5gw+vzfEIzm6w==" spinCount="100000" sqref="N36:P1048576" name="mois_nonModifiable_3"/>
    <protectedRange algorithmName="SHA-512" hashValue="2QImkUwPol4+H0cOE67zGKRncYVWhzyaLCQJq1CQY1dDOAk7opYkXWmWRH5hJT1EZO/hB2iXZ/gGW9hmCXMP6g==" saltValue="l1JW0G/Xh5gw+vzfEIzm6w==" spinCount="100000" sqref="A1:B35 M1:M34 Q1:Q35" name="mois_nonModifiable_1"/>
    <protectedRange algorithmName="SHA-512" hashValue="2QImkUwPol4+H0cOE67zGKRncYVWhzyaLCQJq1CQY1dDOAk7opYkXWmWRH5hJT1EZO/hB2iXZ/gGW9hmCXMP6g==" saltValue="l1JW0G/Xh5gw+vzfEIzm6w==" spinCount="100000" sqref="M35" name="mois_nonModifiable_1_2"/>
    <protectedRange algorithmName="SHA-512" hashValue="2QImkUwPol4+H0cOE67zGKRncYVWhzyaLCQJq1CQY1dDOAk7opYkXWmWRH5hJT1EZO/hB2iXZ/gGW9hmCXMP6g==" saltValue="l1JW0G/Xh5gw+vzfEIzm6w==" spinCount="100000" sqref="N1:O1 N3:P35" name="mois_nonModifiable_3_2"/>
  </protectedRanges>
  <mergeCells count="13">
    <mergeCell ref="R1:R2"/>
    <mergeCell ref="K34:L34"/>
    <mergeCell ref="K35:L35"/>
    <mergeCell ref="A1:B2"/>
    <mergeCell ref="C1:F1"/>
    <mergeCell ref="K1:L1"/>
    <mergeCell ref="M1:M2"/>
    <mergeCell ref="Q1:Q2"/>
    <mergeCell ref="G1:J1"/>
    <mergeCell ref="N1:N2"/>
    <mergeCell ref="O1:O2"/>
    <mergeCell ref="P1:P2"/>
    <mergeCell ref="K33:L3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207F5-6977-47CB-A7A7-633621ABB414}">
  <sheetPr codeName="Feuil6"/>
  <dimension ref="A1:R36"/>
  <sheetViews>
    <sheetView showGridLines="0" zoomScaleNormal="100" workbookViewId="0">
      <selection activeCell="R33" sqref="R33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customWidth="1"/>
    <col min="10" max="10" width="10.28515625" style="25" bestFit="1" customWidth="1"/>
    <col min="11" max="11" width="9.7109375" style="24" bestFit="1" customWidth="1"/>
    <col min="12" max="12" width="17.85546875" style="24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39" t="s">
        <v>107</v>
      </c>
      <c r="B1" s="440"/>
      <c r="C1" s="443" t="s">
        <v>1</v>
      </c>
      <c r="D1" s="444"/>
      <c r="E1" s="444"/>
      <c r="F1" s="444"/>
      <c r="G1" s="443" t="s">
        <v>13</v>
      </c>
      <c r="H1" s="444"/>
      <c r="I1" s="444"/>
      <c r="J1" s="448"/>
      <c r="K1" s="445" t="s">
        <v>81</v>
      </c>
      <c r="L1" s="445"/>
      <c r="M1" s="446" t="s">
        <v>6</v>
      </c>
      <c r="N1" s="449" t="s">
        <v>35</v>
      </c>
      <c r="O1" s="449" t="s">
        <v>32</v>
      </c>
      <c r="P1" s="449" t="s">
        <v>33</v>
      </c>
      <c r="Q1" s="434" t="s">
        <v>8</v>
      </c>
      <c r="R1" s="434" t="s">
        <v>11</v>
      </c>
    </row>
    <row r="2" spans="1:18" ht="15.75" thickBot="1" x14ac:dyDescent="0.3">
      <c r="A2" s="441"/>
      <c r="B2" s="442"/>
      <c r="C2" s="295" t="s">
        <v>2</v>
      </c>
      <c r="D2" s="296" t="s">
        <v>3</v>
      </c>
      <c r="E2" s="296" t="s">
        <v>2</v>
      </c>
      <c r="F2" s="297" t="s">
        <v>3</v>
      </c>
      <c r="G2" s="295" t="s">
        <v>2</v>
      </c>
      <c r="H2" s="296" t="s">
        <v>3</v>
      </c>
      <c r="I2" s="298" t="s">
        <v>4</v>
      </c>
      <c r="J2" s="299" t="s">
        <v>12</v>
      </c>
      <c r="K2" s="300" t="s">
        <v>4</v>
      </c>
      <c r="L2" s="301" t="s">
        <v>5</v>
      </c>
      <c r="M2" s="447"/>
      <c r="N2" s="450"/>
      <c r="O2" s="450"/>
      <c r="P2" s="450"/>
      <c r="Q2" s="435"/>
      <c r="R2" s="435"/>
    </row>
    <row r="3" spans="1:18" x14ac:dyDescent="0.25">
      <c r="A3" s="304" t="s">
        <v>52</v>
      </c>
      <c r="B3" s="305">
        <v>45778</v>
      </c>
      <c r="C3" s="83"/>
      <c r="D3" s="84"/>
      <c r="E3" s="84"/>
      <c r="F3" s="84"/>
      <c r="G3" s="84"/>
      <c r="H3" s="84"/>
      <c r="I3" s="289"/>
      <c r="J3" s="290"/>
      <c r="K3" s="289"/>
      <c r="L3" s="291"/>
      <c r="M3" s="273" t="str">
        <f>IF(SUM((D3-C3),(F3-E3),(H3-G3))=0,IF(I3=1,'[1]Récap. annuel'!$C$14,"-"),SUM((D3-C3),(F3-E3),(H3-G3)))</f>
        <v>-</v>
      </c>
      <c r="N3" s="240" t="str">
        <f>IF(SUM((D3-C3),(F3-E3))=0,"-",SUM((D3-C3),(F3-E3)))</f>
        <v>-</v>
      </c>
      <c r="O3" s="240" t="str">
        <f>IF(I3=1,'[1]Récap. annuel'!$C$14,IF([1]Mai24!H3-[1]Mai24!G3=0,"-",[1]Mai24!H3-[1]Mai24!G3))</f>
        <v>-</v>
      </c>
      <c r="P3" s="240" t="str">
        <f>IF(K3=1,'[1]Récap. annuel'!$C$14,IF([1]Mai24!L3=1,'[1]Récap. annuel'!$C$14/2,"-"))</f>
        <v>-</v>
      </c>
      <c r="Q3" s="275">
        <f>IF(OR(A3="sam.",A3="dim.",A3=""),"-",'Récap. annuel'!$C$14)</f>
        <v>0.34583333333333338</v>
      </c>
      <c r="R3" s="275">
        <f>IF(OR(A3="sam.",A3="dim."),"-",'Récap. annuel'!$C$16)</f>
        <v>0.39876700680272109</v>
      </c>
    </row>
    <row r="4" spans="1:18" x14ac:dyDescent="0.25">
      <c r="A4" s="302" t="s">
        <v>53</v>
      </c>
      <c r="B4" s="303">
        <v>45779</v>
      </c>
      <c r="C4" s="81"/>
      <c r="D4" s="82"/>
      <c r="E4" s="82"/>
      <c r="F4" s="82"/>
      <c r="G4" s="82"/>
      <c r="H4" s="82"/>
      <c r="I4" s="246"/>
      <c r="J4" s="292"/>
      <c r="K4" s="246"/>
      <c r="L4" s="247"/>
      <c r="M4" s="279" t="str">
        <f>IF(SUM((D4-C4),(F4-E4),(H4-G4))=0,IF(I4=1,'[1]Récap. annuel'!$C$14,"-"),SUM((D4-C4),(F4-E4),(H4-G4)))</f>
        <v>-</v>
      </c>
      <c r="N4" s="189" t="str">
        <f>IF(SUM((D4-C4),(F4-E4))=0,"-",SUM((D4-C4),(F4-E4)))</f>
        <v>-</v>
      </c>
      <c r="O4" s="189" t="str">
        <f>IF(I4=1,'[1]Récap. annuel'!$C$14,IF([1]Mai24!H4-[1]Mai24!G4=0,"-",[1]Mai24!H4-[1]Mai24!G4))</f>
        <v>-</v>
      </c>
      <c r="P4" s="189" t="str">
        <f>IF(K4=1,'[1]Récap. annuel'!$C$14,IF([1]Mai24!L4=1,'[1]Récap. annuel'!$C$14/2,"-"))</f>
        <v>-</v>
      </c>
      <c r="Q4" s="273">
        <f>IF(OR(A4="sam.",A4="dim.",A4=""),"-",'Récap. annuel'!$C$14)</f>
        <v>0.34583333333333338</v>
      </c>
      <c r="R4" s="273">
        <f>IF(OR(A4="sam.",A4="dim."),"-",'Récap. annuel'!$C$16)</f>
        <v>0.39876700680272109</v>
      </c>
    </row>
    <row r="5" spans="1:18" x14ac:dyDescent="0.25">
      <c r="A5" s="281" t="s">
        <v>47</v>
      </c>
      <c r="B5" s="306">
        <v>45780</v>
      </c>
      <c r="C5" s="75"/>
      <c r="D5" s="74"/>
      <c r="E5" s="74"/>
      <c r="F5" s="74"/>
      <c r="G5" s="74"/>
      <c r="H5" s="74"/>
      <c r="I5" s="206"/>
      <c r="J5" s="283"/>
      <c r="K5" s="206"/>
      <c r="L5" s="207"/>
      <c r="M5" s="208" t="str">
        <f>IF(SUM((D5-C5),(F5-E5),(H5-G5))=0,IF(I5=1,'[1]Récap. annuel'!$C$14,"-"),SUM((D5-C5),(F5-E5),(H5-G5)))</f>
        <v>-</v>
      </c>
      <c r="N5" s="208" t="str">
        <f t="shared" ref="N5:N33" si="0">IF(SUM((D5-C5),(F5-E5))=0,"-",SUM((D5-C5),(F5-E5)))</f>
        <v>-</v>
      </c>
      <c r="O5" s="208" t="str">
        <f>IF(I5=1,'[1]Récap. annuel'!$C$14,IF([1]Mai24!H5-[1]Mai24!G5=0,"-",[1]Mai24!H5-[1]Mai24!G5))</f>
        <v>-</v>
      </c>
      <c r="P5" s="208" t="str">
        <f>IF(K5=1,'[1]Récap. annuel'!$C$14,IF([1]Mai24!L5=1,'[1]Récap. annuel'!$C$14/2,"-"))</f>
        <v>-</v>
      </c>
      <c r="Q5" s="208" t="str">
        <f>IF(OR(A5="sam.",A5="dim.",A5=""),"-",'Récap. annuel'!$C$14)</f>
        <v>-</v>
      </c>
      <c r="R5" s="208" t="str">
        <f>IF(OR(A5="sam.",A5="dim."),"-",'Récap. annuel'!$C$16)</f>
        <v>-</v>
      </c>
    </row>
    <row r="6" spans="1:18" x14ac:dyDescent="0.25">
      <c r="A6" s="281" t="s">
        <v>48</v>
      </c>
      <c r="B6" s="306">
        <v>45781</v>
      </c>
      <c r="C6" s="75"/>
      <c r="D6" s="74"/>
      <c r="E6" s="74"/>
      <c r="F6" s="74"/>
      <c r="G6" s="74"/>
      <c r="H6" s="74"/>
      <c r="I6" s="206"/>
      <c r="J6" s="283"/>
      <c r="K6" s="206"/>
      <c r="L6" s="207"/>
      <c r="M6" s="208" t="str">
        <f>IF(SUM((D6-C6),(F6-E6),(H6-G6))=0,IF(I6=1,'[1]Récap. annuel'!$C$14,"-"),SUM((D6-C6),(F6-E6),(H6-G6)))</f>
        <v>-</v>
      </c>
      <c r="N6" s="208" t="str">
        <f t="shared" si="0"/>
        <v>-</v>
      </c>
      <c r="O6" s="208" t="str">
        <f>IF(I6=1,'[1]Récap. annuel'!$C$14,IF([1]Mai24!H6-[1]Mai24!G6=0,"-",[1]Mai24!H6-[1]Mai24!G6))</f>
        <v>-</v>
      </c>
      <c r="P6" s="208" t="str">
        <f>IF(K6=1,'[1]Récap. annuel'!$C$14,IF([1]Mai24!L6=1,'[1]Récap. annuel'!$C$14/2,"-"))</f>
        <v>-</v>
      </c>
      <c r="Q6" s="208" t="str">
        <f>IF(OR(A6="sam.",A6="dim.",A6=""),"-",'Récap. annuel'!$C$14)</f>
        <v>-</v>
      </c>
      <c r="R6" s="208" t="str">
        <f>IF(OR(A6="sam.",A6="dim."),"-",'Récap. annuel'!$C$16)</f>
        <v>-</v>
      </c>
    </row>
    <row r="7" spans="1:18" x14ac:dyDescent="0.25">
      <c r="A7" s="302" t="s">
        <v>49</v>
      </c>
      <c r="B7" s="303">
        <v>45782</v>
      </c>
      <c r="C7" s="81"/>
      <c r="D7" s="82"/>
      <c r="E7" s="82"/>
      <c r="F7" s="82"/>
      <c r="G7" s="82"/>
      <c r="H7" s="82"/>
      <c r="I7" s="246"/>
      <c r="J7" s="292"/>
      <c r="K7" s="246"/>
      <c r="L7" s="247"/>
      <c r="M7" s="279" t="str">
        <f>IF(SUM((D7-C7),(F7-E7),(H7-G7))=0,IF(I7=1,'[1]Récap. annuel'!$C$14,"-"),SUM((D7-C7),(F7-E7),(H7-G7)))</f>
        <v>-</v>
      </c>
      <c r="N7" s="189" t="str">
        <f t="shared" si="0"/>
        <v>-</v>
      </c>
      <c r="O7" s="189" t="str">
        <f>IF(I7=1,'[1]Récap. annuel'!$C$14,IF([1]Mai24!H7-[1]Mai24!G7=0,"-",[1]Mai24!H7-[1]Mai24!G7))</f>
        <v>-</v>
      </c>
      <c r="P7" s="189" t="str">
        <f>IF(K7=1,'[1]Récap. annuel'!$C$14,IF([1]Mai24!L7=1,'[1]Récap. annuel'!$C$14/2,"-"))</f>
        <v>-</v>
      </c>
      <c r="Q7" s="273">
        <f>IF(OR(A7="sam.",A7="dim.",A7=""),"-",'Récap. annuel'!$C$14)</f>
        <v>0.34583333333333338</v>
      </c>
      <c r="R7" s="273">
        <f>IF(OR(A7="sam.",A7="dim."),"-",'Récap. annuel'!$C$16)</f>
        <v>0.39876700680272109</v>
      </c>
    </row>
    <row r="8" spans="1:18" x14ac:dyDescent="0.25">
      <c r="A8" s="304" t="s">
        <v>50</v>
      </c>
      <c r="B8" s="305">
        <v>45783</v>
      </c>
      <c r="C8" s="83"/>
      <c r="D8" s="84"/>
      <c r="E8" s="84"/>
      <c r="F8" s="84"/>
      <c r="G8" s="84"/>
      <c r="H8" s="84"/>
      <c r="I8" s="289"/>
      <c r="J8" s="290"/>
      <c r="K8" s="289"/>
      <c r="L8" s="291"/>
      <c r="M8" s="273" t="str">
        <f>IF(SUM((D8-C8),(F8-E8),(H8-G8))=0,IF(I8=1,'[1]Récap. annuel'!$C$14,"-"),SUM((D8-C8),(F8-E8),(H8-G8)))</f>
        <v>-</v>
      </c>
      <c r="N8" s="240" t="str">
        <f t="shared" si="0"/>
        <v>-</v>
      </c>
      <c r="O8" s="240" t="str">
        <f>IF(I8=1,'[1]Récap. annuel'!$C$14,IF([1]Mai24!H8-[1]Mai24!G8=0,"-",[1]Mai24!H8-[1]Mai24!G8))</f>
        <v>-</v>
      </c>
      <c r="P8" s="240" t="str">
        <f>IF(K8=1,'[1]Récap. annuel'!$C$14,IF([1]Mai24!L8=1,'[1]Récap. annuel'!$C$14/2,"-"))</f>
        <v>-</v>
      </c>
      <c r="Q8" s="275">
        <f>IF(OR(A8="sam.",A8="dim.",A8=""),"-",'Récap. annuel'!$C$14)</f>
        <v>0.34583333333333338</v>
      </c>
      <c r="R8" s="275">
        <f>IF(OR(A8="sam.",A8="dim."),"-",'Récap. annuel'!$C$16)</f>
        <v>0.39876700680272109</v>
      </c>
    </row>
    <row r="9" spans="1:18" x14ac:dyDescent="0.25">
      <c r="A9" s="302" t="s">
        <v>51</v>
      </c>
      <c r="B9" s="303">
        <v>45784</v>
      </c>
      <c r="C9" s="81"/>
      <c r="D9" s="82"/>
      <c r="E9" s="82"/>
      <c r="F9" s="82"/>
      <c r="G9" s="82"/>
      <c r="H9" s="82"/>
      <c r="I9" s="246"/>
      <c r="J9" s="292"/>
      <c r="K9" s="246"/>
      <c r="L9" s="247"/>
      <c r="M9" s="279" t="str">
        <f>IF(SUM((D9-C9),(F9-E9),(H9-G9))=0,IF(I9=1,'[1]Récap. annuel'!$C$14,"-"),SUM((D9-C9),(F9-E9),(H9-G9)))</f>
        <v>-</v>
      </c>
      <c r="N9" s="189" t="str">
        <f t="shared" si="0"/>
        <v>-</v>
      </c>
      <c r="O9" s="189" t="str">
        <f>IF(I9=1,'[1]Récap. annuel'!$C$14,IF([1]Mai24!H9-[1]Mai24!G9=0,"-",[1]Mai24!H9-[1]Mai24!G9))</f>
        <v>-</v>
      </c>
      <c r="P9" s="189" t="str">
        <f>IF(K9=1,'[1]Récap. annuel'!$C$14,IF([1]Mai24!L9=1,'[1]Récap. annuel'!$C$14/2,"-"))</f>
        <v>-</v>
      </c>
      <c r="Q9" s="273">
        <f>IF(OR(A9="sam.",A9="dim.",A9=""),"-",'Récap. annuel'!$C$14)</f>
        <v>0.34583333333333338</v>
      </c>
      <c r="R9" s="273">
        <f>IF(OR(A9="sam.",A9="dim."),"-",'Récap. annuel'!$C$16)</f>
        <v>0.39876700680272109</v>
      </c>
    </row>
    <row r="10" spans="1:18" x14ac:dyDescent="0.25">
      <c r="A10" s="304" t="s">
        <v>52</v>
      </c>
      <c r="B10" s="305">
        <v>45785</v>
      </c>
      <c r="C10" s="83"/>
      <c r="D10" s="84"/>
      <c r="E10" s="84"/>
      <c r="F10" s="84"/>
      <c r="G10" s="84"/>
      <c r="H10" s="84"/>
      <c r="I10" s="289"/>
      <c r="J10" s="290"/>
      <c r="K10" s="289"/>
      <c r="L10" s="291"/>
      <c r="M10" s="273" t="str">
        <f>IF(SUM((D10-C10),(F10-E10),(H10-G10))=0,IF(I10=1,'[1]Récap. annuel'!$C$14,"-"),SUM((D10-C10),(F10-E10),(H10-G10)))</f>
        <v>-</v>
      </c>
      <c r="N10" s="240" t="str">
        <f t="shared" si="0"/>
        <v>-</v>
      </c>
      <c r="O10" s="240" t="str">
        <f>IF(I10=1,'[1]Récap. annuel'!$C$14,IF([1]Mai24!H10-[1]Mai24!G10=0,"-",[1]Mai24!H10-[1]Mai24!G10))</f>
        <v>-</v>
      </c>
      <c r="P10" s="240" t="str">
        <f>IF(K10=1,'[1]Récap. annuel'!$C$14,IF([1]Mai24!L10=1,'[1]Récap. annuel'!$C$14/2,"-"))</f>
        <v>-</v>
      </c>
      <c r="Q10" s="275">
        <f>IF(OR(A10="sam.",A10="dim.",A10=""),"-",'Récap. annuel'!$C$14)</f>
        <v>0.34583333333333338</v>
      </c>
      <c r="R10" s="275">
        <f>IF(OR(A10="sam.",A10="dim."),"-",'Récap. annuel'!$C$16)</f>
        <v>0.39876700680272109</v>
      </c>
    </row>
    <row r="11" spans="1:18" x14ac:dyDescent="0.25">
      <c r="A11" s="302" t="s">
        <v>53</v>
      </c>
      <c r="B11" s="303">
        <v>45786</v>
      </c>
      <c r="C11" s="81"/>
      <c r="D11" s="82"/>
      <c r="E11" s="82"/>
      <c r="F11" s="82"/>
      <c r="G11" s="82"/>
      <c r="H11" s="82"/>
      <c r="I11" s="246"/>
      <c r="J11" s="292"/>
      <c r="K11" s="246"/>
      <c r="L11" s="247"/>
      <c r="M11" s="279" t="str">
        <f>IF(SUM((D11-C11),(F11-E11),(H11-G11))=0,IF(I11=1,'[1]Récap. annuel'!$C$14,"-"),SUM((D11-C11),(F11-E11),(H11-G11)))</f>
        <v>-</v>
      </c>
      <c r="N11" s="189" t="str">
        <f t="shared" si="0"/>
        <v>-</v>
      </c>
      <c r="O11" s="189" t="str">
        <f>IF(I11=1,'[1]Récap. annuel'!$C$14,IF([1]Mai24!H11-[1]Mai24!G11=0,"-",[1]Mai24!H11-[1]Mai24!G11))</f>
        <v>-</v>
      </c>
      <c r="P11" s="189" t="str">
        <f>IF(K11=1,'[1]Récap. annuel'!$C$14,IF([1]Mai24!L11=1,'[1]Récap. annuel'!$C$14/2,"-"))</f>
        <v>-</v>
      </c>
      <c r="Q11" s="273">
        <f>IF(OR(A11="sam.",A11="dim.",A11=""),"-",'Récap. annuel'!$C$14)</f>
        <v>0.34583333333333338</v>
      </c>
      <c r="R11" s="273">
        <f>IF(OR(A11="sam.",A11="dim."),"-",'Récap. annuel'!$C$16)</f>
        <v>0.39876700680272109</v>
      </c>
    </row>
    <row r="12" spans="1:18" x14ac:dyDescent="0.25">
      <c r="A12" s="281" t="s">
        <v>47</v>
      </c>
      <c r="B12" s="306">
        <v>45787</v>
      </c>
      <c r="C12" s="75"/>
      <c r="D12" s="74"/>
      <c r="E12" s="74"/>
      <c r="F12" s="74"/>
      <c r="G12" s="74"/>
      <c r="H12" s="74"/>
      <c r="I12" s="206"/>
      <c r="J12" s="283"/>
      <c r="K12" s="206"/>
      <c r="L12" s="207"/>
      <c r="M12" s="208" t="str">
        <f>IF(SUM((D12-C12),(F12-E12),(H12-G12))=0,IF(I12=1,'[1]Récap. annuel'!$C$14,"-"),SUM((D12-C12),(F12-E12),(H12-G12)))</f>
        <v>-</v>
      </c>
      <c r="N12" s="208" t="str">
        <f t="shared" si="0"/>
        <v>-</v>
      </c>
      <c r="O12" s="208" t="str">
        <f>IF(I12=1,'[1]Récap. annuel'!$C$14,IF([1]Mai24!H12-[1]Mai24!G12=0,"-",[1]Mai24!H12-[1]Mai24!G12))</f>
        <v>-</v>
      </c>
      <c r="P12" s="208" t="str">
        <f>IF(K12=1,'[1]Récap. annuel'!$C$14,IF([1]Mai24!L12=1,'[1]Récap. annuel'!$C$14/2,"-"))</f>
        <v>-</v>
      </c>
      <c r="Q12" s="208" t="str">
        <f>IF(OR(A12="sam.",A12="dim.",A12=""),"-",'Récap. annuel'!$C$14)</f>
        <v>-</v>
      </c>
      <c r="R12" s="208" t="str">
        <f>IF(OR(A12="sam.",A12="dim."),"-",'Récap. annuel'!$C$16)</f>
        <v>-</v>
      </c>
    </row>
    <row r="13" spans="1:18" x14ac:dyDescent="0.25">
      <c r="A13" s="281" t="s">
        <v>48</v>
      </c>
      <c r="B13" s="306">
        <v>45788</v>
      </c>
      <c r="C13" s="75"/>
      <c r="D13" s="74"/>
      <c r="E13" s="74"/>
      <c r="F13" s="74"/>
      <c r="G13" s="74"/>
      <c r="H13" s="74"/>
      <c r="I13" s="206"/>
      <c r="J13" s="283"/>
      <c r="K13" s="206"/>
      <c r="L13" s="207"/>
      <c r="M13" s="208" t="str">
        <f>IF(SUM((D13-C13),(F13-E13),(H13-G13))=0,IF(I13=1,'[1]Récap. annuel'!$C$14,"-"),SUM((D13-C13),(F13-E13),(H13-G13)))</f>
        <v>-</v>
      </c>
      <c r="N13" s="208" t="str">
        <f t="shared" si="0"/>
        <v>-</v>
      </c>
      <c r="O13" s="208" t="str">
        <f>IF(I13=1,'[1]Récap. annuel'!$C$14,IF([1]Mai24!H13-[1]Mai24!G13=0,"-",[1]Mai24!H13-[1]Mai24!G13))</f>
        <v>-</v>
      </c>
      <c r="P13" s="208" t="str">
        <f>IF(K13=1,'[1]Récap. annuel'!$C$14,IF([1]Mai24!L13=1,'[1]Récap. annuel'!$C$14/2,"-"))</f>
        <v>-</v>
      </c>
      <c r="Q13" s="208" t="str">
        <f>IF(OR(A13="sam.",A13="dim.",A13=""),"-",'Récap. annuel'!$C$14)</f>
        <v>-</v>
      </c>
      <c r="R13" s="208" t="str">
        <f>IF(OR(A13="sam.",A13="dim."),"-",'Récap. annuel'!$C$16)</f>
        <v>-</v>
      </c>
    </row>
    <row r="14" spans="1:18" x14ac:dyDescent="0.25">
      <c r="A14" s="302" t="s">
        <v>49</v>
      </c>
      <c r="B14" s="303">
        <v>45789</v>
      </c>
      <c r="C14" s="81"/>
      <c r="D14" s="82"/>
      <c r="E14" s="82"/>
      <c r="F14" s="82"/>
      <c r="G14" s="82"/>
      <c r="H14" s="82"/>
      <c r="I14" s="246"/>
      <c r="J14" s="292"/>
      <c r="K14" s="246"/>
      <c r="L14" s="247"/>
      <c r="M14" s="279" t="str">
        <f>IF(SUM((D14-C14),(F14-E14),(H14-G14))=0,IF(I14=1,'[1]Récap. annuel'!$C$14,"-"),SUM((D14-C14),(F14-E14),(H14-G14)))</f>
        <v>-</v>
      </c>
      <c r="N14" s="189" t="str">
        <f t="shared" si="0"/>
        <v>-</v>
      </c>
      <c r="O14" s="189" t="str">
        <f>IF(I14=1,'[1]Récap. annuel'!$C$14,IF([1]Mai24!H14-[1]Mai24!G14=0,"-",[1]Mai24!H14-[1]Mai24!G14))</f>
        <v>-</v>
      </c>
      <c r="P14" s="189" t="str">
        <f>IF(K14=1,'[1]Récap. annuel'!$C$14,IF([1]Mai24!L14=1,'[1]Récap. annuel'!$C$14/2,"-"))</f>
        <v>-</v>
      </c>
      <c r="Q14" s="273">
        <f>IF(OR(A14="sam.",A14="dim.",A14=""),"-",'Récap. annuel'!$C$14)</f>
        <v>0.34583333333333338</v>
      </c>
      <c r="R14" s="273">
        <f>IF(OR(A14="sam.",A14="dim."),"-",'Récap. annuel'!$C$16)</f>
        <v>0.39876700680272109</v>
      </c>
    </row>
    <row r="15" spans="1:18" x14ac:dyDescent="0.25">
      <c r="A15" s="304" t="s">
        <v>50</v>
      </c>
      <c r="B15" s="305">
        <v>45790</v>
      </c>
      <c r="C15" s="83"/>
      <c r="D15" s="84"/>
      <c r="E15" s="84"/>
      <c r="F15" s="84"/>
      <c r="G15" s="84"/>
      <c r="H15" s="84"/>
      <c r="I15" s="289"/>
      <c r="J15" s="290"/>
      <c r="K15" s="289"/>
      <c r="L15" s="291"/>
      <c r="M15" s="273" t="str">
        <f>IF(SUM((D15-C15),(F15-E15),(H15-G15))=0,IF(I15=1,'[1]Récap. annuel'!$C$14,"-"),SUM((D15-C15),(F15-E15),(H15-G15)))</f>
        <v>-</v>
      </c>
      <c r="N15" s="240" t="str">
        <f t="shared" si="0"/>
        <v>-</v>
      </c>
      <c r="O15" s="240" t="str">
        <f>IF(I15=1,'[1]Récap. annuel'!$C$14,IF([1]Mai24!H15-[1]Mai24!G15=0,"-",[1]Mai24!H15-[1]Mai24!G15))</f>
        <v>-</v>
      </c>
      <c r="P15" s="240" t="str">
        <f>IF(K15=1,'[1]Récap. annuel'!$C$14,IF([1]Mai24!L15=1,'[1]Récap. annuel'!$C$14/2,"-"))</f>
        <v>-</v>
      </c>
      <c r="Q15" s="275">
        <f>IF(OR(A15="sam.",A15="dim.",A15=""),"-",'Récap. annuel'!$C$14)</f>
        <v>0.34583333333333338</v>
      </c>
      <c r="R15" s="275">
        <f>IF(OR(A15="sam.",A15="dim."),"-",'Récap. annuel'!$C$16)</f>
        <v>0.39876700680272109</v>
      </c>
    </row>
    <row r="16" spans="1:18" x14ac:dyDescent="0.25">
      <c r="A16" s="302" t="s">
        <v>51</v>
      </c>
      <c r="B16" s="303">
        <v>45791</v>
      </c>
      <c r="C16" s="81"/>
      <c r="D16" s="82"/>
      <c r="E16" s="82"/>
      <c r="F16" s="82"/>
      <c r="G16" s="82"/>
      <c r="H16" s="82"/>
      <c r="I16" s="246"/>
      <c r="J16" s="292"/>
      <c r="K16" s="246"/>
      <c r="L16" s="247"/>
      <c r="M16" s="279" t="str">
        <f>IF(SUM((D16-C16),(F16-E16),(H16-G16))=0,IF(I16=1,'[1]Récap. annuel'!$C$14,"-"),SUM((D16-C16),(F16-E16),(H16-G16)))</f>
        <v>-</v>
      </c>
      <c r="N16" s="189" t="str">
        <f t="shared" si="0"/>
        <v>-</v>
      </c>
      <c r="O16" s="189" t="str">
        <f>IF(I16=1,'[1]Récap. annuel'!$C$14,IF([1]Mai24!H16-[1]Mai24!G16=0,"-",[1]Mai24!H16-[1]Mai24!G16))</f>
        <v>-</v>
      </c>
      <c r="P16" s="189" t="str">
        <f>IF(K16=1,'[1]Récap. annuel'!$C$14,IF([1]Mai24!L16=1,'[1]Récap. annuel'!$C$14/2,"-"))</f>
        <v>-</v>
      </c>
      <c r="Q16" s="273">
        <f>IF(OR(A16="sam.",A16="dim.",A16=""),"-",'Récap. annuel'!$C$14)</f>
        <v>0.34583333333333338</v>
      </c>
      <c r="R16" s="273">
        <f>IF(OR(A16="sam.",A16="dim."),"-",'Récap. annuel'!$C$16)</f>
        <v>0.39876700680272109</v>
      </c>
    </row>
    <row r="17" spans="1:18" x14ac:dyDescent="0.25">
      <c r="A17" s="304" t="s">
        <v>52</v>
      </c>
      <c r="B17" s="305">
        <v>45792</v>
      </c>
      <c r="C17" s="83"/>
      <c r="D17" s="84"/>
      <c r="E17" s="84"/>
      <c r="F17" s="84"/>
      <c r="G17" s="84"/>
      <c r="H17" s="84"/>
      <c r="I17" s="289"/>
      <c r="J17" s="290"/>
      <c r="K17" s="289"/>
      <c r="L17" s="291"/>
      <c r="M17" s="273" t="str">
        <f>IF(SUM((D17-C17),(F17-E17),(H17-G17))=0,IF(I17=1,'[1]Récap. annuel'!$C$14,"-"),SUM((D17-C17),(F17-E17),(H17-G17)))</f>
        <v>-</v>
      </c>
      <c r="N17" s="240" t="str">
        <f t="shared" si="0"/>
        <v>-</v>
      </c>
      <c r="O17" s="240" t="str">
        <f>IF(I17=1,'[1]Récap. annuel'!$C$14,IF([1]Mai24!H17-[1]Mai24!G17=0,"-",[1]Mai24!H17-[1]Mai24!G17))</f>
        <v>-</v>
      </c>
      <c r="P17" s="240" t="str">
        <f>IF(K17=1,'[1]Récap. annuel'!$C$14,IF([1]Mai24!L17=1,'[1]Récap. annuel'!$C$14/2,"-"))</f>
        <v>-</v>
      </c>
      <c r="Q17" s="275">
        <f>IF(OR(A17="sam.",A17="dim.",A17=""),"-",'Récap. annuel'!$C$14)</f>
        <v>0.34583333333333338</v>
      </c>
      <c r="R17" s="275">
        <f>IF(OR(A17="sam.",A17="dim."),"-",'Récap. annuel'!$C$16)</f>
        <v>0.39876700680272109</v>
      </c>
    </row>
    <row r="18" spans="1:18" x14ac:dyDescent="0.25">
      <c r="A18" s="302" t="s">
        <v>53</v>
      </c>
      <c r="B18" s="303">
        <v>45793</v>
      </c>
      <c r="C18" s="81"/>
      <c r="D18" s="82"/>
      <c r="E18" s="82"/>
      <c r="F18" s="82"/>
      <c r="G18" s="82"/>
      <c r="H18" s="82"/>
      <c r="I18" s="246"/>
      <c r="J18" s="292"/>
      <c r="K18" s="246"/>
      <c r="L18" s="247"/>
      <c r="M18" s="279" t="str">
        <f>IF(SUM((D18-C18),(F18-E18),(H18-G18))=0,IF(I18=1,'[1]Récap. annuel'!$C$14,"-"),SUM((D18-C18),(F18-E18),(H18-G18)))</f>
        <v>-</v>
      </c>
      <c r="N18" s="189" t="str">
        <f t="shared" si="0"/>
        <v>-</v>
      </c>
      <c r="O18" s="189" t="str">
        <f>IF(I18=1,'[1]Récap. annuel'!$C$14,IF([1]Mai24!H18-[1]Mai24!G18=0,"-",[1]Mai24!H18-[1]Mai24!G18))</f>
        <v>-</v>
      </c>
      <c r="P18" s="189" t="str">
        <f>IF(K18=1,'[1]Récap. annuel'!$C$14,IF([1]Mai24!L18=1,'[1]Récap. annuel'!$C$14/2,"-"))</f>
        <v>-</v>
      </c>
      <c r="Q18" s="273">
        <f>IF(OR(A18="sam.",A18="dim.",A18=""),"-",'Récap. annuel'!$C$14)</f>
        <v>0.34583333333333338</v>
      </c>
      <c r="R18" s="273">
        <f>IF(OR(A18="sam.",A18="dim."),"-",'Récap. annuel'!$C$16)</f>
        <v>0.39876700680272109</v>
      </c>
    </row>
    <row r="19" spans="1:18" x14ac:dyDescent="0.25">
      <c r="A19" s="281" t="s">
        <v>47</v>
      </c>
      <c r="B19" s="306">
        <v>45794</v>
      </c>
      <c r="C19" s="75"/>
      <c r="D19" s="74"/>
      <c r="E19" s="74"/>
      <c r="F19" s="74"/>
      <c r="G19" s="74"/>
      <c r="H19" s="74"/>
      <c r="I19" s="206"/>
      <c r="J19" s="283"/>
      <c r="K19" s="206"/>
      <c r="L19" s="207"/>
      <c r="M19" s="208" t="str">
        <f>IF(SUM((D19-C19),(F19-E19),(H19-G19))=0,IF(I19=1,'[1]Récap. annuel'!$C$14,"-"),SUM((D19-C19),(F19-E19),(H19-G19)))</f>
        <v>-</v>
      </c>
      <c r="N19" s="208" t="str">
        <f t="shared" si="0"/>
        <v>-</v>
      </c>
      <c r="O19" s="208" t="str">
        <f>IF(I19=1,'[1]Récap. annuel'!$C$14,IF([1]Mai24!H19-[1]Mai24!G19=0,"-",[1]Mai24!H19-[1]Mai24!G19))</f>
        <v>-</v>
      </c>
      <c r="P19" s="208" t="str">
        <f>IF(K19=1,'[1]Récap. annuel'!$C$14,IF([1]Mai24!L19=1,'[1]Récap. annuel'!$C$14/2,"-"))</f>
        <v>-</v>
      </c>
      <c r="Q19" s="208" t="str">
        <f>IF(OR(A19="sam.",A19="dim.",A19=""),"-",'Récap. annuel'!$C$14)</f>
        <v>-</v>
      </c>
      <c r="R19" s="208" t="str">
        <f>IF(OR(A19="sam.",A19="dim."),"-",'Récap. annuel'!$C$16)</f>
        <v>-</v>
      </c>
    </row>
    <row r="20" spans="1:18" x14ac:dyDescent="0.25">
      <c r="A20" s="281" t="s">
        <v>48</v>
      </c>
      <c r="B20" s="306">
        <v>45795</v>
      </c>
      <c r="C20" s="75"/>
      <c r="D20" s="74"/>
      <c r="E20" s="74"/>
      <c r="F20" s="74"/>
      <c r="G20" s="74"/>
      <c r="H20" s="74"/>
      <c r="I20" s="206"/>
      <c r="J20" s="283"/>
      <c r="K20" s="206"/>
      <c r="L20" s="207"/>
      <c r="M20" s="208" t="str">
        <f>IF(SUM((D20-C20),(F20-E20),(H20-G20))=0,IF(I20=1,'[1]Récap. annuel'!$C$14,"-"),SUM((D20-C20),(F20-E20),(H20-G20)))</f>
        <v>-</v>
      </c>
      <c r="N20" s="208" t="str">
        <f t="shared" si="0"/>
        <v>-</v>
      </c>
      <c r="O20" s="208" t="str">
        <f>IF(I20=1,'[1]Récap. annuel'!$C$14,IF([1]Mai24!H20-[1]Mai24!G20=0,"-",[1]Mai24!H20-[1]Mai24!G20))</f>
        <v>-</v>
      </c>
      <c r="P20" s="208" t="str">
        <f>IF(K20=1,'[1]Récap. annuel'!$C$14,IF([1]Mai24!L20=1,'[1]Récap. annuel'!$C$14/2,"-"))</f>
        <v>-</v>
      </c>
      <c r="Q20" s="208" t="str">
        <f>IF(OR(A20="sam.",A20="dim.",A20=""),"-",'Récap. annuel'!$C$14)</f>
        <v>-</v>
      </c>
      <c r="R20" s="208" t="str">
        <f>IF(OR(A20="sam.",A20="dim."),"-",'Récap. annuel'!$C$16)</f>
        <v>-</v>
      </c>
    </row>
    <row r="21" spans="1:18" x14ac:dyDescent="0.25">
      <c r="A21" s="302" t="s">
        <v>49</v>
      </c>
      <c r="B21" s="303">
        <v>45796</v>
      </c>
      <c r="C21" s="81"/>
      <c r="D21" s="82"/>
      <c r="E21" s="82"/>
      <c r="F21" s="82"/>
      <c r="G21" s="82"/>
      <c r="H21" s="82"/>
      <c r="I21" s="246"/>
      <c r="J21" s="292"/>
      <c r="K21" s="246"/>
      <c r="L21" s="247"/>
      <c r="M21" s="279" t="str">
        <f>IF(SUM((D21-C21),(F21-E21),(H21-G21))=0,IF(I21=1,'[1]Récap. annuel'!$C$14,"-"),SUM((D21-C21),(F21-E21),(H21-G21)))</f>
        <v>-</v>
      </c>
      <c r="N21" s="189" t="str">
        <f t="shared" si="0"/>
        <v>-</v>
      </c>
      <c r="O21" s="189" t="str">
        <f>IF(I21=1,'[1]Récap. annuel'!$C$14,IF([1]Mai24!H21-[1]Mai24!G21=0,"-",[1]Mai24!H21-[1]Mai24!G21))</f>
        <v>-</v>
      </c>
      <c r="P21" s="189" t="str">
        <f>IF(K21=1,'[1]Récap. annuel'!$C$14,IF([1]Mai24!L21=1,'[1]Récap. annuel'!$C$14/2,"-"))</f>
        <v>-</v>
      </c>
      <c r="Q21" s="273">
        <f>IF(OR(A21="sam.",A21="dim.",A21=""),"-",'Récap. annuel'!$C$14)</f>
        <v>0.34583333333333338</v>
      </c>
      <c r="R21" s="273">
        <f>IF(OR(A21="sam.",A21="dim."),"-",'Récap. annuel'!$C$16)</f>
        <v>0.39876700680272109</v>
      </c>
    </row>
    <row r="22" spans="1:18" x14ac:dyDescent="0.25">
      <c r="A22" s="304" t="s">
        <v>50</v>
      </c>
      <c r="B22" s="305">
        <v>45797</v>
      </c>
      <c r="C22" s="83"/>
      <c r="D22" s="84"/>
      <c r="E22" s="84"/>
      <c r="F22" s="84"/>
      <c r="G22" s="84"/>
      <c r="H22" s="84"/>
      <c r="I22" s="289"/>
      <c r="J22" s="290"/>
      <c r="K22" s="289"/>
      <c r="L22" s="291"/>
      <c r="M22" s="273" t="str">
        <f>IF(SUM((D22-C22),(F22-E22),(H22-G22))=0,IF(I22=1,'[1]Récap. annuel'!$C$14,"-"),SUM((D22-C22),(F22-E22),(H22-G22)))</f>
        <v>-</v>
      </c>
      <c r="N22" s="240" t="str">
        <f t="shared" si="0"/>
        <v>-</v>
      </c>
      <c r="O22" s="240" t="str">
        <f>IF(I22=1,'[1]Récap. annuel'!$C$14,IF([1]Mai24!H22-[1]Mai24!G22=0,"-",[1]Mai24!H22-[1]Mai24!G22))</f>
        <v>-</v>
      </c>
      <c r="P22" s="240" t="str">
        <f>IF(K22=1,'[1]Récap. annuel'!$C$14,IF([1]Mai24!L22=1,'[1]Récap. annuel'!$C$14/2,"-"))</f>
        <v>-</v>
      </c>
      <c r="Q22" s="275">
        <f>IF(OR(A22="sam.",A22="dim.",A22=""),"-",'Récap. annuel'!$C$14)</f>
        <v>0.34583333333333338</v>
      </c>
      <c r="R22" s="275">
        <f>IF(OR(A22="sam.",A22="dim."),"-",'Récap. annuel'!$C$16)</f>
        <v>0.39876700680272109</v>
      </c>
    </row>
    <row r="23" spans="1:18" x14ac:dyDescent="0.25">
      <c r="A23" s="302" t="s">
        <v>51</v>
      </c>
      <c r="B23" s="303">
        <v>45798</v>
      </c>
      <c r="C23" s="81"/>
      <c r="D23" s="82"/>
      <c r="E23" s="82"/>
      <c r="F23" s="82"/>
      <c r="G23" s="82"/>
      <c r="H23" s="82"/>
      <c r="I23" s="246"/>
      <c r="J23" s="292"/>
      <c r="K23" s="246"/>
      <c r="L23" s="247"/>
      <c r="M23" s="279" t="str">
        <f>IF(SUM((D23-C23),(F23-E23),(H23-G23))=0,IF(I23=1,'[1]Récap. annuel'!$C$14,"-"),SUM((D23-C23),(F23-E23),(H23-G23)))</f>
        <v>-</v>
      </c>
      <c r="N23" s="189" t="str">
        <f t="shared" si="0"/>
        <v>-</v>
      </c>
      <c r="O23" s="189" t="str">
        <f>IF(I23=1,'[1]Récap. annuel'!$C$14,IF([1]Mai24!H23-[1]Mai24!G23=0,"-",[1]Mai24!H23-[1]Mai24!G23))</f>
        <v>-</v>
      </c>
      <c r="P23" s="189" t="str">
        <f>IF(K23=1,'[1]Récap. annuel'!$C$14,IF([1]Mai24!L23=1,'[1]Récap. annuel'!$C$14/2,"-"))</f>
        <v>-</v>
      </c>
      <c r="Q23" s="273">
        <f>IF(OR(A23="sam.",A23="dim.",A23=""),"-",'Récap. annuel'!$C$14)</f>
        <v>0.34583333333333338</v>
      </c>
      <c r="R23" s="273">
        <f>IF(OR(A23="sam.",A23="dim."),"-",'Récap. annuel'!$C$16)</f>
        <v>0.39876700680272109</v>
      </c>
    </row>
    <row r="24" spans="1:18" x14ac:dyDescent="0.25">
      <c r="A24" s="304" t="s">
        <v>52</v>
      </c>
      <c r="B24" s="305">
        <v>45799</v>
      </c>
      <c r="C24" s="83"/>
      <c r="D24" s="84"/>
      <c r="E24" s="84"/>
      <c r="F24" s="84"/>
      <c r="G24" s="84"/>
      <c r="H24" s="84"/>
      <c r="I24" s="289"/>
      <c r="J24" s="290"/>
      <c r="K24" s="289"/>
      <c r="L24" s="291"/>
      <c r="M24" s="273" t="str">
        <f>IF(SUM((D24-C24),(F24-E24),(H24-G24))=0,IF(I24=1,'[1]Récap. annuel'!$C$14,"-"),SUM((D24-C24),(F24-E24),(H24-G24)))</f>
        <v>-</v>
      </c>
      <c r="N24" s="240" t="str">
        <f t="shared" si="0"/>
        <v>-</v>
      </c>
      <c r="O24" s="240" t="str">
        <f>IF(I24=1,'[1]Récap. annuel'!$C$14,IF([1]Mai24!H24-[1]Mai24!G24=0,"-",[1]Mai24!H24-[1]Mai24!G24))</f>
        <v>-</v>
      </c>
      <c r="P24" s="240" t="str">
        <f>IF(K24=1,'[1]Récap. annuel'!$C$14,IF([1]Mai24!L24=1,'[1]Récap. annuel'!$C$14/2,"-"))</f>
        <v>-</v>
      </c>
      <c r="Q24" s="275">
        <f>IF(OR(A24="sam.",A24="dim.",A24=""),"-",'Récap. annuel'!$C$14)</f>
        <v>0.34583333333333338</v>
      </c>
      <c r="R24" s="275">
        <f>IF(OR(A24="sam.",A24="dim."),"-",'Récap. annuel'!$C$16)</f>
        <v>0.39876700680272109</v>
      </c>
    </row>
    <row r="25" spans="1:18" x14ac:dyDescent="0.25">
      <c r="A25" s="302" t="s">
        <v>53</v>
      </c>
      <c r="B25" s="303">
        <v>45800</v>
      </c>
      <c r="C25" s="81"/>
      <c r="D25" s="82"/>
      <c r="E25" s="82"/>
      <c r="F25" s="82"/>
      <c r="G25" s="82"/>
      <c r="H25" s="82"/>
      <c r="I25" s="246"/>
      <c r="J25" s="292"/>
      <c r="K25" s="246"/>
      <c r="L25" s="247"/>
      <c r="M25" s="279" t="str">
        <f>IF(SUM((D25-C25),(F25-E25),(H25-G25))=0,IF(I25=1,'[1]Récap. annuel'!$C$14,"-"),SUM((D25-C25),(F25-E25),(H25-G25)))</f>
        <v>-</v>
      </c>
      <c r="N25" s="189" t="str">
        <f t="shared" si="0"/>
        <v>-</v>
      </c>
      <c r="O25" s="189" t="str">
        <f>IF(I25=1,'[1]Récap. annuel'!$C$14,IF([1]Mai24!H25-[1]Mai24!G25=0,"-",[1]Mai24!H25-[1]Mai24!G25))</f>
        <v>-</v>
      </c>
      <c r="P25" s="189" t="str">
        <f>IF(K25=1,'[1]Récap. annuel'!$C$14,IF([1]Mai24!L25=1,'[1]Récap. annuel'!$C$14/2,"-"))</f>
        <v>-</v>
      </c>
      <c r="Q25" s="273">
        <f>IF(OR(A25="sam.",A25="dim.",A25=""),"-",'Récap. annuel'!$C$14)</f>
        <v>0.34583333333333338</v>
      </c>
      <c r="R25" s="273">
        <f>IF(OR(A25="sam.",A25="dim."),"-",'Récap. annuel'!$C$16)</f>
        <v>0.39876700680272109</v>
      </c>
    </row>
    <row r="26" spans="1:18" x14ac:dyDescent="0.25">
      <c r="A26" s="281" t="s">
        <v>47</v>
      </c>
      <c r="B26" s="306">
        <v>45801</v>
      </c>
      <c r="C26" s="75"/>
      <c r="D26" s="74"/>
      <c r="E26" s="74"/>
      <c r="F26" s="74"/>
      <c r="G26" s="74"/>
      <c r="H26" s="74"/>
      <c r="I26" s="206"/>
      <c r="J26" s="283"/>
      <c r="K26" s="206"/>
      <c r="L26" s="207"/>
      <c r="M26" s="208" t="str">
        <f>IF(SUM((D26-C26),(F26-E26),(H26-G26))=0,IF(I26=1,'[1]Récap. annuel'!$C$14,"-"),SUM((D26-C26),(F26-E26),(H26-G26)))</f>
        <v>-</v>
      </c>
      <c r="N26" s="208" t="str">
        <f t="shared" si="0"/>
        <v>-</v>
      </c>
      <c r="O26" s="208" t="str">
        <f>IF(I26=1,'[1]Récap. annuel'!$C$14,IF([1]Mai24!H26-[1]Mai24!G26=0,"-",[1]Mai24!H26-[1]Mai24!G26))</f>
        <v>-</v>
      </c>
      <c r="P26" s="208" t="str">
        <f>IF(K26=1,'[1]Récap. annuel'!$C$14,IF([1]Mai24!L26=1,'[1]Récap. annuel'!$C$14/2,"-"))</f>
        <v>-</v>
      </c>
      <c r="Q26" s="208" t="str">
        <f>IF(OR(A26="sam.",A26="dim.",A26=""),"-",'Récap. annuel'!$C$14)</f>
        <v>-</v>
      </c>
      <c r="R26" s="208" t="str">
        <f>IF(OR(A26="sam.",A26="dim."),"-",'Récap. annuel'!$C$16)</f>
        <v>-</v>
      </c>
    </row>
    <row r="27" spans="1:18" x14ac:dyDescent="0.25">
      <c r="A27" s="281" t="s">
        <v>48</v>
      </c>
      <c r="B27" s="306">
        <v>45802</v>
      </c>
      <c r="C27" s="75"/>
      <c r="D27" s="74"/>
      <c r="E27" s="74"/>
      <c r="F27" s="74"/>
      <c r="G27" s="74"/>
      <c r="H27" s="74"/>
      <c r="I27" s="206"/>
      <c r="J27" s="283"/>
      <c r="K27" s="206"/>
      <c r="L27" s="207"/>
      <c r="M27" s="208" t="str">
        <f>IF(SUM((D27-C27),(F27-E27),(H27-G27))=0,IF(I27=1,'[1]Récap. annuel'!$C$14,"-"),SUM((D27-C27),(F27-E27),(H27-G27)))</f>
        <v>-</v>
      </c>
      <c r="N27" s="208" t="str">
        <f t="shared" si="0"/>
        <v>-</v>
      </c>
      <c r="O27" s="208" t="str">
        <f>IF(I27=1,'[1]Récap. annuel'!$C$14,IF([1]Mai24!H27-[1]Mai24!G27=0,"-",[1]Mai24!H27-[1]Mai24!G27))</f>
        <v>-</v>
      </c>
      <c r="P27" s="208" t="str">
        <f>IF(K27=1,'[1]Récap. annuel'!$C$14,IF([1]Mai24!L27=1,'[1]Récap. annuel'!$C$14/2,"-"))</f>
        <v>-</v>
      </c>
      <c r="Q27" s="208" t="str">
        <f>IF(OR(A27="sam.",A27="dim.",A27=""),"-",'Récap. annuel'!$C$14)</f>
        <v>-</v>
      </c>
      <c r="R27" s="208" t="str">
        <f>IF(OR(A27="sam.",A27="dim."),"-",'Récap. annuel'!$C$16)</f>
        <v>-</v>
      </c>
    </row>
    <row r="28" spans="1:18" x14ac:dyDescent="0.25">
      <c r="A28" s="302" t="s">
        <v>49</v>
      </c>
      <c r="B28" s="303">
        <v>45803</v>
      </c>
      <c r="C28" s="81"/>
      <c r="D28" s="82"/>
      <c r="E28" s="82"/>
      <c r="F28" s="82"/>
      <c r="G28" s="82"/>
      <c r="H28" s="82"/>
      <c r="I28" s="246"/>
      <c r="J28" s="292"/>
      <c r="K28" s="246"/>
      <c r="L28" s="247"/>
      <c r="M28" s="279" t="str">
        <f>IF(SUM((D28-C28),(F28-E28),(H28-G28))=0,IF(I28=1,'[1]Récap. annuel'!$C$14,"-"),SUM((D28-C28),(F28-E28),(H28-G28)))</f>
        <v>-</v>
      </c>
      <c r="N28" s="189" t="str">
        <f t="shared" si="0"/>
        <v>-</v>
      </c>
      <c r="O28" s="189" t="str">
        <f>IF(I28=1,'[1]Récap. annuel'!$C$14,IF([1]Mai24!H28-[1]Mai24!G28=0,"-",[1]Mai24!H28-[1]Mai24!G28))</f>
        <v>-</v>
      </c>
      <c r="P28" s="189" t="str">
        <f>IF(K28=1,'[1]Récap. annuel'!$C$14,IF([1]Mai24!L28=1,'[1]Récap. annuel'!$C$14/2,"-"))</f>
        <v>-</v>
      </c>
      <c r="Q28" s="273">
        <f>IF(OR(A28="sam.",A28="dim.",A28=""),"-",'Récap. annuel'!$C$14)</f>
        <v>0.34583333333333338</v>
      </c>
      <c r="R28" s="273">
        <f>IF(OR(A28="sam.",A28="dim."),"-",'Récap. annuel'!$C$16)</f>
        <v>0.39876700680272109</v>
      </c>
    </row>
    <row r="29" spans="1:18" x14ac:dyDescent="0.25">
      <c r="A29" s="304" t="s">
        <v>50</v>
      </c>
      <c r="B29" s="305">
        <v>45804</v>
      </c>
      <c r="C29" s="83"/>
      <c r="D29" s="84"/>
      <c r="E29" s="84"/>
      <c r="F29" s="84"/>
      <c r="G29" s="84"/>
      <c r="H29" s="84"/>
      <c r="I29" s="289"/>
      <c r="J29" s="290"/>
      <c r="K29" s="289"/>
      <c r="L29" s="291"/>
      <c r="M29" s="273" t="str">
        <f>IF(SUM((D29-C29),(F29-E29),(H29-G29))=0,IF(I29=1,'[1]Récap. annuel'!$C$14,"-"),SUM((D29-C29),(F29-E29),(H29-G29)))</f>
        <v>-</v>
      </c>
      <c r="N29" s="240" t="str">
        <f t="shared" si="0"/>
        <v>-</v>
      </c>
      <c r="O29" s="240" t="str">
        <f>IF(I29=1,'[1]Récap. annuel'!$C$14,IF([1]Mai24!H29-[1]Mai24!G29=0,"-",[1]Mai24!H29-[1]Mai24!G29))</f>
        <v>-</v>
      </c>
      <c r="P29" s="240" t="str">
        <f>IF(K29=1,'[1]Récap. annuel'!$C$14,IF([1]Mai24!L29=1,'[1]Récap. annuel'!$C$14/2,"-"))</f>
        <v>-</v>
      </c>
      <c r="Q29" s="275">
        <f>IF(OR(A29="sam.",A29="dim.",A29=""),"-",'Récap. annuel'!$C$14)</f>
        <v>0.34583333333333338</v>
      </c>
      <c r="R29" s="275">
        <f>IF(OR(A29="sam.",A29="dim."),"-",'Récap. annuel'!$C$16)</f>
        <v>0.39876700680272109</v>
      </c>
    </row>
    <row r="30" spans="1:18" x14ac:dyDescent="0.25">
      <c r="A30" s="302" t="s">
        <v>51</v>
      </c>
      <c r="B30" s="303">
        <v>45805</v>
      </c>
      <c r="C30" s="81"/>
      <c r="D30" s="82"/>
      <c r="E30" s="82"/>
      <c r="F30" s="82"/>
      <c r="G30" s="82"/>
      <c r="H30" s="82"/>
      <c r="I30" s="246"/>
      <c r="J30" s="292"/>
      <c r="K30" s="246"/>
      <c r="L30" s="247"/>
      <c r="M30" s="279" t="str">
        <f>IF(SUM((D30-C30),(F30-E30),(H30-G30))=0,IF(I30=1,'[1]Récap. annuel'!$C$14,"-"),SUM((D30-C30),(F30-E30),(H30-G30)))</f>
        <v>-</v>
      </c>
      <c r="N30" s="189" t="str">
        <f>IF(SUM((D30-C30),(F30-E30))=0,"-",SUM((D30-C30),(F30-E30)))</f>
        <v>-</v>
      </c>
      <c r="O30" s="189" t="str">
        <f>IF(I30=1,'[1]Récap. annuel'!$C$14,IF([1]Mai24!H30-[1]Mai24!G30=0,"-",[1]Mai24!H30-[1]Mai24!G30))</f>
        <v>-</v>
      </c>
      <c r="P30" s="189" t="str">
        <f>IF(K30=1,'[1]Récap. annuel'!$C$14,IF([1]Mai24!L30=1,'[1]Récap. annuel'!$C$14/2,"-"))</f>
        <v>-</v>
      </c>
      <c r="Q30" s="273">
        <f>IF(OR(A30="sam.",A30="dim.",A30=""),"-",'Récap. annuel'!$C$14)</f>
        <v>0.34583333333333338</v>
      </c>
      <c r="R30" s="273">
        <f>IF(OR(A30="sam.",A30="dim."),"-",'Récap. annuel'!$C$16)</f>
        <v>0.39876700680272109</v>
      </c>
    </row>
    <row r="31" spans="1:18" x14ac:dyDescent="0.25">
      <c r="A31" s="392" t="s">
        <v>52</v>
      </c>
      <c r="B31" s="177">
        <v>45806</v>
      </c>
      <c r="C31" s="178"/>
      <c r="D31" s="179"/>
      <c r="E31" s="179"/>
      <c r="F31" s="354"/>
      <c r="G31" s="179"/>
      <c r="H31" s="179"/>
      <c r="I31" s="180"/>
      <c r="J31" s="181"/>
      <c r="K31" s="180"/>
      <c r="L31" s="182"/>
      <c r="M31" s="173" t="str">
        <f>IF(SUM((D31-C31),(F31-E31),(H31-G31))=0,IF(I31=1,'[1]Récap. annuel'!$C$14,"-"),SUM((D31-C31),(F31-E31),(H31-G31)))</f>
        <v>-</v>
      </c>
      <c r="N31" s="173" t="str">
        <f t="shared" si="0"/>
        <v>-</v>
      </c>
      <c r="O31" s="173" t="str">
        <f>IF(I31=1,'[1]Récap. annuel'!$C$14,IF([1]Mai24!H31-[1]Mai24!G31=0,"-",[1]Mai24!H31-[1]Mai24!G31))</f>
        <v>-</v>
      </c>
      <c r="P31" s="173" t="str">
        <f>IF(K31=1,'[1]Récap. annuel'!$C$14,IF([1]Mai24!L31=1,'[1]Récap. annuel'!$C$14/2,"-"))</f>
        <v>-</v>
      </c>
      <c r="Q31" s="183" t="s">
        <v>40</v>
      </c>
      <c r="R31" s="183" t="s">
        <v>40</v>
      </c>
    </row>
    <row r="32" spans="1:18" x14ac:dyDescent="0.25">
      <c r="A32" s="276" t="s">
        <v>53</v>
      </c>
      <c r="B32" s="277">
        <v>45807</v>
      </c>
      <c r="C32" s="78"/>
      <c r="D32" s="77"/>
      <c r="E32" s="77"/>
      <c r="F32" s="77"/>
      <c r="G32" s="77"/>
      <c r="H32" s="77"/>
      <c r="I32" s="186"/>
      <c r="J32" s="278"/>
      <c r="K32" s="186"/>
      <c r="L32" s="187"/>
      <c r="M32" s="279" t="str">
        <f>IF(SUM((D32-C32),(F32-E32),(H32-G32))=0,IF(I32=1,'[1]Récap. annuel'!$C$14,"-"),SUM((D32-C32),(F32-E32),(H32-G32)))</f>
        <v>-</v>
      </c>
      <c r="N32" s="189" t="str">
        <f t="shared" si="0"/>
        <v>-</v>
      </c>
      <c r="O32" s="189" t="str">
        <f>IF(I32=1,'[1]Récap. annuel'!$C$14,IF([1]Mai24!H32-[1]Mai24!G32=0,"-",[1]Mai24!H32-[1]Mai24!G32))</f>
        <v>-</v>
      </c>
      <c r="P32" s="189" t="str">
        <f>IF(K32=1,'[1]Récap. annuel'!$C$14,IF([1]Mai24!L32=1,'[1]Récap. annuel'!$C$14/2,"-"))</f>
        <v>-</v>
      </c>
      <c r="Q32" s="273" t="s">
        <v>40</v>
      </c>
      <c r="R32" s="273" t="s">
        <v>40</v>
      </c>
    </row>
    <row r="33" spans="1:18" ht="15.75" thickBot="1" x14ac:dyDescent="0.3">
      <c r="A33" s="397" t="s">
        <v>47</v>
      </c>
      <c r="B33" s="398">
        <v>45808</v>
      </c>
      <c r="C33" s="344"/>
      <c r="D33" s="345"/>
      <c r="E33" s="345"/>
      <c r="F33" s="345"/>
      <c r="G33" s="345"/>
      <c r="H33" s="345"/>
      <c r="I33" s="346"/>
      <c r="J33" s="347"/>
      <c r="K33" s="346"/>
      <c r="L33" s="348"/>
      <c r="M33" s="352" t="str">
        <f>IF(SUM((D33-C33),(F33-E33),(H33-G33))=0,IF(I33=1,'[1]Récap. annuel'!$C$14,"-"),SUM((D33-C33),(F33-E33),(H33-G33)))</f>
        <v>-</v>
      </c>
      <c r="N33" s="352" t="str">
        <f t="shared" si="0"/>
        <v>-</v>
      </c>
      <c r="O33" s="352" t="str">
        <f>IF(I33=1,'[1]Récap. annuel'!$C$14,IF([1]Mai24!H33-[1]Mai24!G33=0,"-",[1]Mai24!H33-[1]Mai24!G33))</f>
        <v>-</v>
      </c>
      <c r="P33" s="352" t="str">
        <f>IF(K33=1,'[1]Récap. annuel'!$C$14,IF([1]Mai24!L33=1,'[1]Récap. annuel'!$C$14/2,"-"))</f>
        <v>-</v>
      </c>
      <c r="Q33" s="352" t="str">
        <f>IF(OR(A33="sam.",A33="dim.",A33=""),"-",'Récap. annuel'!$C$14)</f>
        <v>-</v>
      </c>
      <c r="R33" s="352" t="str">
        <f>IF(OR(A33="sam.",A33="dim."),"-",'Récap. annuel'!$C$16)</f>
        <v>-</v>
      </c>
    </row>
    <row r="34" spans="1:18" ht="15.75" thickBot="1" x14ac:dyDescent="0.3">
      <c r="A34" s="310"/>
      <c r="B34" s="311"/>
      <c r="C34" s="312"/>
      <c r="D34" s="312"/>
      <c r="E34" s="312"/>
      <c r="F34" s="312"/>
      <c r="G34" s="312"/>
      <c r="H34" s="312"/>
      <c r="I34" s="313"/>
      <c r="J34" s="314"/>
      <c r="K34" s="436" t="s">
        <v>7</v>
      </c>
      <c r="L34" s="437"/>
      <c r="M34" s="315">
        <f t="shared" ref="M34:R34" si="1">SUM(M3:M33)</f>
        <v>0</v>
      </c>
      <c r="N34" s="315">
        <f t="shared" si="1"/>
        <v>0</v>
      </c>
      <c r="O34" s="315">
        <f t="shared" si="1"/>
        <v>0</v>
      </c>
      <c r="P34" s="315">
        <f t="shared" si="1"/>
        <v>0</v>
      </c>
      <c r="Q34" s="316">
        <f t="shared" si="1"/>
        <v>6.9166666666666652</v>
      </c>
      <c r="R34" s="316">
        <f t="shared" si="1"/>
        <v>7.9753401360544238</v>
      </c>
    </row>
    <row r="35" spans="1:18" ht="15.75" thickBot="1" x14ac:dyDescent="0.3">
      <c r="A35" s="310"/>
      <c r="B35" s="311"/>
      <c r="C35" s="312"/>
      <c r="D35" s="312"/>
      <c r="E35" s="312"/>
      <c r="F35" s="312"/>
      <c r="G35" s="312"/>
      <c r="H35" s="312"/>
      <c r="I35" s="313"/>
      <c r="J35" s="314"/>
      <c r="K35" s="436" t="s">
        <v>15</v>
      </c>
      <c r="L35" s="438"/>
      <c r="M35" s="317">
        <f>[1]Avr25!M34-(SUM(SUM([1]Mai24!K3:K33),SUM([1]Mai24!L3:L33)/2))</f>
        <v>55</v>
      </c>
      <c r="N35" s="318"/>
      <c r="O35" s="318"/>
      <c r="P35" s="318"/>
      <c r="Q35" s="312"/>
      <c r="R35" s="312"/>
    </row>
    <row r="36" spans="1:18" ht="15.75" thickBot="1" x14ac:dyDescent="0.3">
      <c r="A36" s="227"/>
      <c r="B36" s="236"/>
      <c r="C36" s="229"/>
      <c r="D36" s="229"/>
      <c r="E36" s="229"/>
      <c r="F36" s="229"/>
      <c r="G36" s="229"/>
      <c r="H36" s="229"/>
      <c r="I36" s="157"/>
      <c r="J36" s="230"/>
      <c r="K36" s="429" t="s">
        <v>14</v>
      </c>
      <c r="L36" s="430"/>
      <c r="M36" s="237">
        <f>SUM(SUMIF(G3:G33,"&lt;&gt;",O3:O33),SUMIF(I3:I33,"&lt;&gt;",O3:O33))</f>
        <v>0</v>
      </c>
      <c r="N36" s="238"/>
      <c r="O36" s="238"/>
      <c r="P36" s="238"/>
      <c r="Q36" s="229"/>
      <c r="R36" s="229"/>
    </row>
  </sheetData>
  <protectedRanges>
    <protectedRange algorithmName="SHA-512" hashValue="2QImkUwPol4+H0cOE67zGKRncYVWhzyaLCQJq1CQY1dDOAk7opYkXWmWRH5hJT1EZO/hB2iXZ/gGW9hmCXMP6g==" saltValue="l1JW0G/Xh5gw+vzfEIzm6w==" spinCount="100000" sqref="M37:M1048576 Q37:Q1048576 A37:B1048576" name="mois_nonModifiable"/>
    <protectedRange algorithmName="SHA-512" hashValue="2QImkUwPol4+H0cOE67zGKRncYVWhzyaLCQJq1CQY1dDOAk7opYkXWmWRH5hJT1EZO/hB2iXZ/gGW9hmCXMP6g==" saltValue="l1JW0G/Xh5gw+vzfEIzm6w==" spinCount="100000" sqref="N37:P1048576" name="mois_nonModifiable_3"/>
    <protectedRange algorithmName="SHA-512" hashValue="2QImkUwPol4+H0cOE67zGKRncYVWhzyaLCQJq1CQY1dDOAk7opYkXWmWRH5hJT1EZO/hB2iXZ/gGW9hmCXMP6g==" saltValue="l1JW0G/Xh5gw+vzfEIzm6w==" spinCount="100000" sqref="A34:A36 B1:B36 M1:M35 A1:A32 Q1:Q36" name="mois_nonModifiable_1"/>
    <protectedRange algorithmName="SHA-512" hashValue="2QImkUwPol4+H0cOE67zGKRncYVWhzyaLCQJq1CQY1dDOAk7opYkXWmWRH5hJT1EZO/hB2iXZ/gGW9hmCXMP6g==" saltValue="l1JW0G/Xh5gw+vzfEIzm6w==" spinCount="100000" sqref="M36" name="mois_nonModifiable_1_2"/>
    <protectedRange algorithmName="SHA-512" hashValue="2QImkUwPol4+H0cOE67zGKRncYVWhzyaLCQJq1CQY1dDOAk7opYkXWmWRH5hJT1EZO/hB2iXZ/gGW9hmCXMP6g==" saltValue="l1JW0G/Xh5gw+vzfEIzm6w==" spinCount="100000" sqref="N1:O1 N3:P36" name="mois_nonModifiable_3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BF308-3F9B-4480-A435-F36D1C78F2A1}">
  <sheetPr codeName="Feuil7"/>
  <dimension ref="A1:R35"/>
  <sheetViews>
    <sheetView showGridLines="0" zoomScaleNormal="100" workbookViewId="0">
      <selection activeCell="R12" sqref="R12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4.7109375" style="24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customHeight="1" thickBot="1" x14ac:dyDescent="0.3">
      <c r="A1" s="424" t="s">
        <v>108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49.5" customHeight="1" thickBot="1" x14ac:dyDescent="0.3">
      <c r="A2" s="426"/>
      <c r="B2" s="427"/>
      <c r="C2" s="319" t="s">
        <v>2</v>
      </c>
      <c r="D2" s="320" t="s">
        <v>3</v>
      </c>
      <c r="E2" s="320" t="s">
        <v>2</v>
      </c>
      <c r="F2" s="321" t="s">
        <v>3</v>
      </c>
      <c r="G2" s="319" t="s">
        <v>2</v>
      </c>
      <c r="H2" s="320" t="s">
        <v>3</v>
      </c>
      <c r="I2" s="322" t="s">
        <v>4</v>
      </c>
      <c r="J2" s="323" t="s">
        <v>12</v>
      </c>
      <c r="K2" s="324" t="s">
        <v>4</v>
      </c>
      <c r="L2" s="325" t="s">
        <v>5</v>
      </c>
      <c r="M2" s="413"/>
      <c r="N2" s="420"/>
      <c r="O2" s="420"/>
      <c r="P2" s="420"/>
      <c r="Q2" s="418"/>
      <c r="R2" s="418"/>
    </row>
    <row r="3" spans="1:18" x14ac:dyDescent="0.25">
      <c r="A3" s="326" t="s">
        <v>48</v>
      </c>
      <c r="B3" s="327">
        <v>45809</v>
      </c>
      <c r="C3" s="21"/>
      <c r="D3" s="22"/>
      <c r="E3" s="22"/>
      <c r="F3" s="22"/>
      <c r="G3" s="22"/>
      <c r="H3" s="22"/>
      <c r="I3" s="328"/>
      <c r="J3" s="329"/>
      <c r="K3" s="328"/>
      <c r="L3" s="330"/>
      <c r="M3" s="331" t="str">
        <f>IF(SUM((D3-C3),(F3-E3),(H3-G3))=0,IF(I3=1,'[1]Récap. annuel'!$C$14,"-"),SUM((D3-C3),(F3-E3),(H3-G3)))</f>
        <v>-</v>
      </c>
      <c r="N3" s="331" t="str">
        <f>IF(SUM((D3-C3),(F3-E3))=0,"-",SUM((D3-C3),(F3-E3)))</f>
        <v>-</v>
      </c>
      <c r="O3" s="331" t="str">
        <f>IF(I3=1,'[1]Récap. annuel'!$C$14,IF([1]Juin25!H3-[1]Juin25!G3=0,"-",[1]Juin25!H3-[1]Juin25!G3))</f>
        <v>-</v>
      </c>
      <c r="P3" s="331" t="str">
        <f>IF(K3=1,'[1]Récap. annuel'!$C$14,IF([1]Juin25!L3=1,'[1]Récap. annuel'!$C$14/2,"-"))</f>
        <v>-</v>
      </c>
      <c r="Q3" s="331" t="str">
        <f>IF(OR(A3="sam.",A3="dim.",A3=""),"-",'Récap. annuel'!$C$14)</f>
        <v>-</v>
      </c>
      <c r="R3" s="331" t="str">
        <f>IF(OR(A3="sam.",A3="dim."),"-",'Récap. annuel'!$C$16)</f>
        <v>-</v>
      </c>
    </row>
    <row r="4" spans="1:18" x14ac:dyDescent="0.25">
      <c r="A4" s="184" t="s">
        <v>49</v>
      </c>
      <c r="B4" s="209">
        <v>45810</v>
      </c>
      <c r="C4" s="14"/>
      <c r="D4" s="15"/>
      <c r="E4" s="15"/>
      <c r="F4" s="15"/>
      <c r="G4" s="15"/>
      <c r="H4" s="15"/>
      <c r="I4" s="210"/>
      <c r="J4" s="211"/>
      <c r="K4" s="210"/>
      <c r="L4" s="212"/>
      <c r="M4" s="188" t="str">
        <f>IF(SUM((D4-C4),(F4-E4),(H4-G4))=0,IF(I4=1,'[1]Récap. annuel'!$C$14,"-"),SUM((D4-C4),(F4-E4),(H4-G4)))</f>
        <v>-</v>
      </c>
      <c r="N4" s="213" t="str">
        <f t="shared" ref="N4:N32" si="0">IF(SUM((D4-C4),(F4-E4))=0,"-",SUM((D4-C4),(F4-E4)))</f>
        <v>-</v>
      </c>
      <c r="O4" s="213" t="str">
        <f>IF(I4=1,'[1]Récap. annuel'!$C$14,IF([1]Juin25!H4-[1]Juin25!G4=0,"-",[1]Juin25!H4-[1]Juin25!G4))</f>
        <v>-</v>
      </c>
      <c r="P4" s="213" t="str">
        <f>IF(K4=1,'[1]Récap. annuel'!$C$14,IF([1]Juin25!L4=1,'[1]Récap. annuel'!$C$14/2,"-"))</f>
        <v>-</v>
      </c>
      <c r="Q4" s="190">
        <f>IF(OR(A4="sam.",A4="dim.",A4=""),"-",'Récap. annuel'!$C$14)</f>
        <v>0.34583333333333338</v>
      </c>
      <c r="R4" s="190">
        <f>IF(OR(A4="sam.",A4="dim."),"-",'Récap. annuel'!$C$16)</f>
        <v>0.39876700680272109</v>
      </c>
    </row>
    <row r="5" spans="1:18" x14ac:dyDescent="0.25">
      <c r="A5" s="192" t="s">
        <v>50</v>
      </c>
      <c r="B5" s="214">
        <v>45811</v>
      </c>
      <c r="C5" s="12"/>
      <c r="D5" s="13"/>
      <c r="E5" s="13"/>
      <c r="F5" s="13"/>
      <c r="G5" s="13"/>
      <c r="H5" s="13"/>
      <c r="I5" s="215"/>
      <c r="J5" s="216"/>
      <c r="K5" s="215"/>
      <c r="L5" s="217"/>
      <c r="M5" s="190" t="str">
        <f>IF(SUM((D5-C5),(F5-E5),(H5-G5))=0,IF(I5=1,'[1]Récap. annuel'!$C$14,"-"),SUM((D5-C5),(F5-E5),(H5-G5)))</f>
        <v>-</v>
      </c>
      <c r="N5" s="198" t="str">
        <f t="shared" si="0"/>
        <v>-</v>
      </c>
      <c r="O5" s="198" t="str">
        <f>IF(I5=1,'[1]Récap. annuel'!$C$14,IF([1]Juin25!H5-[1]Juin25!G5=0,"-",[1]Juin25!H5-[1]Juin25!G5))</f>
        <v>-</v>
      </c>
      <c r="P5" s="198" t="str">
        <f>IF(K5=1,'[1]Récap. annuel'!$C$14,IF([1]Juin25!L5=1,'[1]Récap. annuel'!$C$14/2,"-"))</f>
        <v>-</v>
      </c>
      <c r="Q5" s="199">
        <f>IF(OR(A5="sam.",A5="dim.",A5=""),"-",'Récap. annuel'!$C$14)</f>
        <v>0.34583333333333338</v>
      </c>
      <c r="R5" s="199">
        <f>IF(OR(A5="sam.",A5="dim."),"-",'Récap. annuel'!$C$16)</f>
        <v>0.39876700680272109</v>
      </c>
    </row>
    <row r="6" spans="1:18" x14ac:dyDescent="0.25">
      <c r="A6" s="184" t="s">
        <v>51</v>
      </c>
      <c r="B6" s="209">
        <v>45812</v>
      </c>
      <c r="C6" s="14"/>
      <c r="D6" s="15"/>
      <c r="E6" s="15"/>
      <c r="F6" s="15"/>
      <c r="G6" s="15"/>
      <c r="H6" s="15"/>
      <c r="I6" s="210"/>
      <c r="J6" s="211"/>
      <c r="K6" s="210"/>
      <c r="L6" s="212"/>
      <c r="M6" s="188" t="str">
        <f>IF(SUM((D6-C6),(F6-E6),(H6-G6))=0,IF(I6=1,'[1]Récap. annuel'!$C$14,"-"),SUM((D6-C6),(F6-E6),(H6-G6)))</f>
        <v>-</v>
      </c>
      <c r="N6" s="213" t="str">
        <f t="shared" si="0"/>
        <v>-</v>
      </c>
      <c r="O6" s="213" t="str">
        <f>IF(I6=1,'[1]Récap. annuel'!$C$14,IF([1]Juin25!H6-[1]Juin25!G6=0,"-",[1]Juin25!H6-[1]Juin25!G6))</f>
        <v>-</v>
      </c>
      <c r="P6" s="213" t="str">
        <f>IF(K6=1,'[1]Récap. annuel'!$C$14,IF([1]Juin25!L6=1,'[1]Récap. annuel'!$C$14/2,"-"))</f>
        <v>-</v>
      </c>
      <c r="Q6" s="190">
        <f>IF(OR(A6="sam.",A6="dim.",A6=""),"-",'Récap. annuel'!$C$14)</f>
        <v>0.34583333333333338</v>
      </c>
      <c r="R6" s="190">
        <f>IF(OR(A6="sam.",A6="dim."),"-",'Récap. annuel'!$C$16)</f>
        <v>0.39876700680272109</v>
      </c>
    </row>
    <row r="7" spans="1:18" x14ac:dyDescent="0.25">
      <c r="A7" s="192" t="s">
        <v>52</v>
      </c>
      <c r="B7" s="214">
        <v>45813</v>
      </c>
      <c r="C7" s="12"/>
      <c r="D7" s="13"/>
      <c r="E7" s="13"/>
      <c r="F7" s="13"/>
      <c r="G7" s="13"/>
      <c r="H7" s="13"/>
      <c r="I7" s="215"/>
      <c r="J7" s="216"/>
      <c r="K7" s="215"/>
      <c r="L7" s="217"/>
      <c r="M7" s="190" t="str">
        <f>IF(SUM((D7-C7),(F7-E7),(H7-G7))=0,IF(I7=1,'[1]Récap. annuel'!$C$14,"-"),SUM((D7-C7),(F7-E7),(H7-G7)))</f>
        <v>-</v>
      </c>
      <c r="N7" s="198" t="str">
        <f t="shared" si="0"/>
        <v>-</v>
      </c>
      <c r="O7" s="198" t="str">
        <f>IF(I7=1,'[1]Récap. annuel'!$C$14,IF([1]Juin25!H7-[1]Juin25!G7=0,"-",[1]Juin25!H7-[1]Juin25!G7))</f>
        <v>-</v>
      </c>
      <c r="P7" s="198" t="str">
        <f>IF(K7=1,'[1]Récap. annuel'!$C$14,IF([1]Juin25!L7=1,'[1]Récap. annuel'!$C$14/2,"-"))</f>
        <v>-</v>
      </c>
      <c r="Q7" s="199">
        <f>IF(OR(A7="sam.",A7="dim.",A7=""),"-",'Récap. annuel'!$C$14)</f>
        <v>0.34583333333333338</v>
      </c>
      <c r="R7" s="199">
        <f>IF(OR(A7="sam.",A7="dim."),"-",'Récap. annuel'!$C$16)</f>
        <v>0.39876700680272109</v>
      </c>
    </row>
    <row r="8" spans="1:18" x14ac:dyDescent="0.25">
      <c r="A8" s="184" t="s">
        <v>53</v>
      </c>
      <c r="B8" s="209">
        <v>45814</v>
      </c>
      <c r="C8" s="14"/>
      <c r="D8" s="15"/>
      <c r="E8" s="15"/>
      <c r="F8" s="15"/>
      <c r="G8" s="15"/>
      <c r="H8" s="15"/>
      <c r="I8" s="210"/>
      <c r="J8" s="211"/>
      <c r="K8" s="210"/>
      <c r="L8" s="212"/>
      <c r="M8" s="188" t="str">
        <f>IF(SUM((D8-C8),(F8-E8),(H8-G8))=0,IF(I8=1,'[1]Récap. annuel'!$C$14,"-"),SUM((D8-C8),(F8-E8),(H8-G8)))</f>
        <v>-</v>
      </c>
      <c r="N8" s="213" t="str">
        <f t="shared" si="0"/>
        <v>-</v>
      </c>
      <c r="O8" s="213" t="str">
        <f>IF(I8=1,'[1]Récap. annuel'!$C$14,IF([1]Juin25!H8-[1]Juin25!G8=0,"-",[1]Juin25!H8-[1]Juin25!G8))</f>
        <v>-</v>
      </c>
      <c r="P8" s="213" t="str">
        <f>IF(K8=1,'[1]Récap. annuel'!$C$14,IF([1]Juin25!L8=1,'[1]Récap. annuel'!$C$14/2,"-"))</f>
        <v>-</v>
      </c>
      <c r="Q8" s="190">
        <f>IF(OR(A8="sam.",A8="dim.",A8=""),"-",'Récap. annuel'!$C$14)</f>
        <v>0.34583333333333338</v>
      </c>
      <c r="R8" s="190">
        <f>IF(OR(A8="sam.",A8="dim."),"-",'Récap. annuel'!$C$16)</f>
        <v>0.39876700680272109</v>
      </c>
    </row>
    <row r="9" spans="1:18" x14ac:dyDescent="0.25">
      <c r="A9" s="201" t="s">
        <v>47</v>
      </c>
      <c r="B9" s="239">
        <v>45815</v>
      </c>
      <c r="C9" s="18"/>
      <c r="D9" s="19"/>
      <c r="E9" s="19"/>
      <c r="F9" s="19"/>
      <c r="G9" s="19"/>
      <c r="H9" s="19"/>
      <c r="I9" s="202"/>
      <c r="J9" s="219"/>
      <c r="K9" s="202"/>
      <c r="L9" s="203"/>
      <c r="M9" s="204" t="str">
        <f>IF(SUM((D9-C9),(F9-E9),(H9-G9))=0,IF(I9=1,'[1]Récap. annuel'!$C$14,"-"),SUM((D9-C9),(F9-E9),(H9-G9)))</f>
        <v>-</v>
      </c>
      <c r="N9" s="204" t="str">
        <f t="shared" si="0"/>
        <v>-</v>
      </c>
      <c r="O9" s="204" t="str">
        <f>IF(I9=1,'[1]Récap. annuel'!$C$14,IF([1]Juin25!H9-[1]Juin25!G9=0,"-",[1]Juin25!H9-[1]Juin25!G9))</f>
        <v>-</v>
      </c>
      <c r="P9" s="204" t="str">
        <f>IF(K9=1,'[1]Récap. annuel'!$C$14,IF([1]Juin25!L9=1,'[1]Récap. annuel'!$C$14/2,"-"))</f>
        <v>-</v>
      </c>
      <c r="Q9" s="204" t="str">
        <f>IF(OR(A9="sam.",A9="dim.",A9=""),"-",'Récap. annuel'!$C$14)</f>
        <v>-</v>
      </c>
      <c r="R9" s="204" t="str">
        <f>IF(OR(A9="sam.",A9="dim."),"-",'Récap. annuel'!$C$16)</f>
        <v>-</v>
      </c>
    </row>
    <row r="10" spans="1:18" x14ac:dyDescent="0.25">
      <c r="A10" s="201" t="s">
        <v>48</v>
      </c>
      <c r="B10" s="239">
        <v>45816</v>
      </c>
      <c r="C10" s="18"/>
      <c r="D10" s="19"/>
      <c r="E10" s="19"/>
      <c r="F10" s="19"/>
      <c r="G10" s="19"/>
      <c r="H10" s="19"/>
      <c r="I10" s="202"/>
      <c r="J10" s="219"/>
      <c r="K10" s="202"/>
      <c r="L10" s="203"/>
      <c r="M10" s="204" t="str">
        <f>IF(SUM((D10-C10),(F10-E10),(H10-G10))=0,IF(I10=1,'[1]Récap. annuel'!$C$14,"-"),SUM((D10-C10),(F10-E10),(H10-G10)))</f>
        <v>-</v>
      </c>
      <c r="N10" s="204" t="str">
        <f t="shared" si="0"/>
        <v>-</v>
      </c>
      <c r="O10" s="204" t="str">
        <f>IF(I10=1,'[1]Récap. annuel'!$C$14,IF([1]Juin25!H10-[1]Juin25!G10=0,"-",[1]Juin25!H10-[1]Juin25!G10))</f>
        <v>-</v>
      </c>
      <c r="P10" s="204" t="str">
        <f>IF(K10=1,'[1]Récap. annuel'!$C$14,IF([1]Juin25!L10=1,'[1]Récap. annuel'!$C$14/2,"-"))</f>
        <v>-</v>
      </c>
      <c r="Q10" s="204" t="str">
        <f>IF(OR(A10="sam.",A10="dim.",A10=""),"-",'Récap. annuel'!$C$14)</f>
        <v>-</v>
      </c>
      <c r="R10" s="204" t="str">
        <f>IF(OR(A10="sam.",A10="dim."),"-",'Récap. annuel'!$C$16)</f>
        <v>-</v>
      </c>
    </row>
    <row r="11" spans="1:18" x14ac:dyDescent="0.25">
      <c r="A11" s="392" t="s">
        <v>49</v>
      </c>
      <c r="B11" s="177">
        <v>45817</v>
      </c>
      <c r="C11" s="178"/>
      <c r="D11" s="179"/>
      <c r="E11" s="179"/>
      <c r="F11" s="354"/>
      <c r="G11" s="179"/>
      <c r="H11" s="179"/>
      <c r="I11" s="180"/>
      <c r="J11" s="181"/>
      <c r="K11" s="180"/>
      <c r="L11" s="182"/>
      <c r="M11" s="173" t="str">
        <f>IF(SUM((D11-C11),(F11-E11),(H11-G11))=0,IF(I11=1,'[1]Récap. annuel'!$C$14,"-"),SUM((D11-C11),(F11-E11),(H11-G11)))</f>
        <v>-</v>
      </c>
      <c r="N11" s="173" t="str">
        <f t="shared" si="0"/>
        <v>-</v>
      </c>
      <c r="O11" s="173" t="str">
        <f>IF(I11=1,'[1]Récap. annuel'!$C$14,IF([1]Juin25!H11-[1]Juin25!G11=0,"-",[1]Juin25!H11-[1]Juin25!G11))</f>
        <v>-</v>
      </c>
      <c r="P11" s="173" t="str">
        <f>IF(K11=1,'[1]Récap. annuel'!$C$14,IF([1]Juin25!L11=1,'[1]Récap. annuel'!$C$14/2,"-"))</f>
        <v>-</v>
      </c>
      <c r="Q11" s="183" t="s">
        <v>40</v>
      </c>
      <c r="R11" s="183" t="s">
        <v>40</v>
      </c>
    </row>
    <row r="12" spans="1:18" x14ac:dyDescent="0.25">
      <c r="A12" s="192" t="s">
        <v>50</v>
      </c>
      <c r="B12" s="214">
        <v>45818</v>
      </c>
      <c r="C12" s="12"/>
      <c r="D12" s="13"/>
      <c r="E12" s="13"/>
      <c r="F12" s="13"/>
      <c r="G12" s="13"/>
      <c r="H12" s="13"/>
      <c r="I12" s="215"/>
      <c r="J12" s="216"/>
      <c r="K12" s="215"/>
      <c r="L12" s="217"/>
      <c r="M12" s="190" t="str">
        <f>IF(SUM((D12-C12),(F12-E12),(H12-G12))=0,IF(I12=1,'[1]Récap. annuel'!$C$14,"-"),SUM((D12-C12),(F12-E12),(H12-G12)))</f>
        <v>-</v>
      </c>
      <c r="N12" s="198" t="str">
        <f t="shared" si="0"/>
        <v>-</v>
      </c>
      <c r="O12" s="198" t="str">
        <f>IF(I12=1,'[1]Récap. annuel'!$C$14,IF([1]Juin25!H12-[1]Juin25!G12=0,"-",[1]Juin25!H12-[1]Juin25!G12))</f>
        <v>-</v>
      </c>
      <c r="P12" s="198" t="str">
        <f>IF(K12=1,'[1]Récap. annuel'!$C$14,IF([1]Juin25!L12=1,'[1]Récap. annuel'!$C$14/2,"-"))</f>
        <v>-</v>
      </c>
      <c r="Q12" s="199">
        <f>IF(OR(A12="sam.",A12="dim.",A12=""),"-",'Récap. annuel'!$C$14)</f>
        <v>0.34583333333333338</v>
      </c>
      <c r="R12" s="199">
        <f>IF(OR(A12="sam.",A12="dim."),"-",'Récap. annuel'!$C$16)</f>
        <v>0.39876700680272109</v>
      </c>
    </row>
    <row r="13" spans="1:18" x14ac:dyDescent="0.25">
      <c r="A13" s="184" t="s">
        <v>51</v>
      </c>
      <c r="B13" s="209">
        <v>45819</v>
      </c>
      <c r="C13" s="14"/>
      <c r="D13" s="15"/>
      <c r="E13" s="15"/>
      <c r="F13" s="15"/>
      <c r="G13" s="15"/>
      <c r="H13" s="15"/>
      <c r="I13" s="210"/>
      <c r="J13" s="211"/>
      <c r="K13" s="210"/>
      <c r="L13" s="212"/>
      <c r="M13" s="188" t="str">
        <f>IF(SUM((D13-C13),(F13-E13),(H13-G13))=0,IF(I13=1,'[1]Récap. annuel'!$C$14,"-"),SUM((D13-C13),(F13-E13),(H13-G13)))</f>
        <v>-</v>
      </c>
      <c r="N13" s="213" t="str">
        <f t="shared" si="0"/>
        <v>-</v>
      </c>
      <c r="O13" s="213"/>
      <c r="P13" s="213" t="str">
        <f>IF(K13=1,'[1]Récap. annuel'!$C$14,IF([1]Juin25!L13=1,'[1]Récap. annuel'!$C$14/2,"-"))</f>
        <v>-</v>
      </c>
      <c r="Q13" s="190">
        <f>IF(OR(A13="sam.",A13="dim.",A13=""),"-",'Récap. annuel'!$C$14)</f>
        <v>0.34583333333333338</v>
      </c>
      <c r="R13" s="190">
        <f>IF(OR(A13="sam.",A13="dim."),"-",'Récap. annuel'!$C$16)</f>
        <v>0.39876700680272109</v>
      </c>
    </row>
    <row r="14" spans="1:18" x14ac:dyDescent="0.25">
      <c r="A14" s="192" t="s">
        <v>52</v>
      </c>
      <c r="B14" s="214">
        <v>45820</v>
      </c>
      <c r="C14" s="12"/>
      <c r="D14" s="13"/>
      <c r="E14" s="13"/>
      <c r="F14" s="13"/>
      <c r="G14" s="13"/>
      <c r="H14" s="13"/>
      <c r="I14" s="215"/>
      <c r="J14" s="216"/>
      <c r="K14" s="215"/>
      <c r="L14" s="217"/>
      <c r="M14" s="190" t="str">
        <f>IF(SUM((D14-C14),(F14-E14),(H14-G14))=0,IF(I14=1,'[1]Récap. annuel'!$C$14,"-"),SUM((D14-C14),(F14-E14),(H14-G14)))</f>
        <v>-</v>
      </c>
      <c r="N14" s="198" t="str">
        <f t="shared" si="0"/>
        <v>-</v>
      </c>
      <c r="O14" s="198" t="str">
        <f>IF(I14=1,'[1]Récap. annuel'!$C$14,IF([1]Juin25!H14-[1]Juin25!G14=0,"-",[1]Juin25!H14-[1]Juin25!G14))</f>
        <v>-</v>
      </c>
      <c r="P14" s="198" t="str">
        <f>IF(K14=1,'[1]Récap. annuel'!$C$14,IF([1]Juin25!L14=1,'[1]Récap. annuel'!$C$14/2,"-"))</f>
        <v>-</v>
      </c>
      <c r="Q14" s="199">
        <f>IF(OR(A14="sam.",A14="dim.",A14=""),"-",'Récap. annuel'!$C$14)</f>
        <v>0.34583333333333338</v>
      </c>
      <c r="R14" s="199">
        <f>IF(OR(A14="sam.",A14="dim."),"-",'Récap. annuel'!$C$16)</f>
        <v>0.39876700680272109</v>
      </c>
    </row>
    <row r="15" spans="1:18" x14ac:dyDescent="0.25">
      <c r="A15" s="184" t="s">
        <v>53</v>
      </c>
      <c r="B15" s="209">
        <v>45821</v>
      </c>
      <c r="C15" s="14"/>
      <c r="D15" s="15"/>
      <c r="E15" s="15"/>
      <c r="F15" s="15"/>
      <c r="G15" s="15"/>
      <c r="H15" s="15"/>
      <c r="I15" s="210"/>
      <c r="J15" s="211"/>
      <c r="K15" s="210"/>
      <c r="L15" s="212"/>
      <c r="M15" s="188" t="str">
        <f>IF(SUM((D15-C15),(F15-E15),(H15-G15))=0,IF(I15=1,'[1]Récap. annuel'!$C$14,"-"),SUM((D15-C15),(F15-E15),(H15-G15)))</f>
        <v>-</v>
      </c>
      <c r="N15" s="213" t="str">
        <f t="shared" si="0"/>
        <v>-</v>
      </c>
      <c r="O15" s="213" t="str">
        <f>IF(I15=1,'[1]Récap. annuel'!$C$14,IF([1]Juin25!H15-[1]Juin25!G15=0,"-",[1]Juin25!H15-[1]Juin25!G15))</f>
        <v>-</v>
      </c>
      <c r="P15" s="213" t="str">
        <f>IF(K15=1,'[1]Récap. annuel'!$C$14,IF([1]Juin25!L15=1,'[1]Récap. annuel'!$C$14/2,"-"))</f>
        <v>-</v>
      </c>
      <c r="Q15" s="190">
        <f>IF(OR(A15="sam.",A15="dim.",A15=""),"-",'Récap. annuel'!$C$14)</f>
        <v>0.34583333333333338</v>
      </c>
      <c r="R15" s="190">
        <f>IF(OR(A15="sam.",A15="dim."),"-",'Récap. annuel'!$C$16)</f>
        <v>0.39876700680272109</v>
      </c>
    </row>
    <row r="16" spans="1:18" x14ac:dyDescent="0.25">
      <c r="A16" s="201" t="s">
        <v>47</v>
      </c>
      <c r="B16" s="239">
        <v>45822</v>
      </c>
      <c r="C16" s="18"/>
      <c r="D16" s="19"/>
      <c r="E16" s="19"/>
      <c r="F16" s="19"/>
      <c r="G16" s="19"/>
      <c r="H16" s="19"/>
      <c r="I16" s="202"/>
      <c r="J16" s="219"/>
      <c r="K16" s="202"/>
      <c r="L16" s="203"/>
      <c r="M16" s="204" t="str">
        <f>IF(SUM((D16-C16),(F16-E16),(H16-G16))=0,IF(I16=1,'[1]Récap. annuel'!$C$14,"-"),SUM((D16-C16),(F16-E16),(H16-G16)))</f>
        <v>-</v>
      </c>
      <c r="N16" s="204" t="str">
        <f t="shared" si="0"/>
        <v>-</v>
      </c>
      <c r="O16" s="204" t="str">
        <f>IF(I16=1,'[1]Récap. annuel'!$C$14,IF([1]Juin25!H16-[1]Juin25!G16=0,"-",[1]Juin25!H16-[1]Juin25!G16))</f>
        <v>-</v>
      </c>
      <c r="P16" s="204" t="str">
        <f>IF(K16=1,'[1]Récap. annuel'!$C$14,IF([1]Juin25!L16=1,'[1]Récap. annuel'!$C$14/2,"-"))</f>
        <v>-</v>
      </c>
      <c r="Q16" s="204" t="str">
        <f>IF(OR(A16="sam.",A16="dim.",A16=""),"-",'Récap. annuel'!$C$14)</f>
        <v>-</v>
      </c>
      <c r="R16" s="204" t="str">
        <f>IF(OR(A16="sam.",A16="dim."),"-",'Récap. annuel'!$C$16)</f>
        <v>-</v>
      </c>
    </row>
    <row r="17" spans="1:18" x14ac:dyDescent="0.25">
      <c r="A17" s="201" t="s">
        <v>48</v>
      </c>
      <c r="B17" s="239">
        <v>45823</v>
      </c>
      <c r="C17" s="18"/>
      <c r="D17" s="19"/>
      <c r="E17" s="19"/>
      <c r="F17" s="19"/>
      <c r="G17" s="19"/>
      <c r="H17" s="19"/>
      <c r="I17" s="202"/>
      <c r="J17" s="219"/>
      <c r="K17" s="202"/>
      <c r="L17" s="203"/>
      <c r="M17" s="204" t="str">
        <f>IF(SUM((D17-C17),(F17-E17),(H17-G17))=0,IF(I17=1,'[1]Récap. annuel'!$C$14,"-"),SUM((D17-C17),(F17-E17),(H17-G17)))</f>
        <v>-</v>
      </c>
      <c r="N17" s="204" t="str">
        <f t="shared" si="0"/>
        <v>-</v>
      </c>
      <c r="O17" s="204" t="str">
        <f>IF(I17=1,'[1]Récap. annuel'!$C$14,IF([1]Juin25!H17-[1]Juin25!G17=0,"-",[1]Juin25!H17-[1]Juin25!G17))</f>
        <v>-</v>
      </c>
      <c r="P17" s="204" t="str">
        <f>IF(K17=1,'[1]Récap. annuel'!$C$14,IF([1]Juin25!L17=1,'[1]Récap. annuel'!$C$14/2,"-"))</f>
        <v>-</v>
      </c>
      <c r="Q17" s="204" t="str">
        <f>IF(OR(A17="sam.",A17="dim.",A17=""),"-",'Récap. annuel'!$C$14)</f>
        <v>-</v>
      </c>
      <c r="R17" s="204" t="str">
        <f>IF(OR(A17="sam.",A17="dim."),"-",'Récap. annuel'!$C$16)</f>
        <v>-</v>
      </c>
    </row>
    <row r="18" spans="1:18" x14ac:dyDescent="0.25">
      <c r="A18" s="184" t="s">
        <v>49</v>
      </c>
      <c r="B18" s="209">
        <v>45824</v>
      </c>
      <c r="C18" s="14"/>
      <c r="D18" s="15"/>
      <c r="E18" s="15"/>
      <c r="F18" s="15"/>
      <c r="G18" s="15"/>
      <c r="H18" s="15"/>
      <c r="I18" s="210"/>
      <c r="J18" s="211"/>
      <c r="K18" s="210"/>
      <c r="L18" s="212"/>
      <c r="M18" s="188" t="str">
        <f>IF(SUM((D18-C18),(F18-E18),(H18-G18))=0,IF(I18=1,'[1]Récap. annuel'!$C$14,"-"),SUM((D18-C18),(F18-E18),(H18-G18)))</f>
        <v>-</v>
      </c>
      <c r="N18" s="213" t="str">
        <f t="shared" si="0"/>
        <v>-</v>
      </c>
      <c r="O18" s="213" t="str">
        <f>IF(I18=1,'[1]Récap. annuel'!$C$14,IF([1]Juin25!H18-[1]Juin25!G18=0,"-",[1]Juin25!H18-[1]Juin25!G18))</f>
        <v>-</v>
      </c>
      <c r="P18" s="213" t="str">
        <f>IF(K18=1,'[1]Récap. annuel'!$C$14,IF([1]Juin25!L18=1,'[1]Récap. annuel'!$C$14/2,"-"))</f>
        <v>-</v>
      </c>
      <c r="Q18" s="190">
        <f>IF(OR(A18="sam.",A18="dim.",A18=""),"-",'Récap. annuel'!$C$14)</f>
        <v>0.34583333333333338</v>
      </c>
      <c r="R18" s="190">
        <f>IF(OR(A18="sam.",A18="dim."),"-",'Récap. annuel'!$C$16)</f>
        <v>0.39876700680272109</v>
      </c>
    </row>
    <row r="19" spans="1:18" x14ac:dyDescent="0.25">
      <c r="A19" s="192" t="s">
        <v>50</v>
      </c>
      <c r="B19" s="214">
        <v>45825</v>
      </c>
      <c r="C19" s="12"/>
      <c r="D19" s="13"/>
      <c r="E19" s="13"/>
      <c r="F19" s="13"/>
      <c r="G19" s="13"/>
      <c r="H19" s="13"/>
      <c r="I19" s="215"/>
      <c r="J19" s="216"/>
      <c r="K19" s="215"/>
      <c r="L19" s="217"/>
      <c r="M19" s="190" t="str">
        <f>IF(SUM((D19-C19),(F19-E19),(H19-G19))=0,IF(I19=1,'[1]Récap. annuel'!$C$14,"-"),SUM((D19-C19),(F19-E19),(H19-G19)))</f>
        <v>-</v>
      </c>
      <c r="N19" s="198" t="str">
        <f t="shared" si="0"/>
        <v>-</v>
      </c>
      <c r="O19" s="198" t="str">
        <f>IF(I19=1,'[1]Récap. annuel'!$C$14,IF([1]Juin25!H19-[1]Juin25!G19=0,"-",[1]Juin25!H19-[1]Juin25!G19))</f>
        <v>-</v>
      </c>
      <c r="P19" s="198" t="str">
        <f>IF(K19=1,'[1]Récap. annuel'!$C$14,IF([1]Juin25!L19=1,'[1]Récap. annuel'!$C$14/2,"-"))</f>
        <v>-</v>
      </c>
      <c r="Q19" s="199">
        <f>IF(OR(A19="sam.",A19="dim.",A19=""),"-",'Récap. annuel'!$C$14)</f>
        <v>0.34583333333333338</v>
      </c>
      <c r="R19" s="199">
        <f>IF(OR(A19="sam.",A19="dim."),"-",'Récap. annuel'!$C$16)</f>
        <v>0.39876700680272109</v>
      </c>
    </row>
    <row r="20" spans="1:18" x14ac:dyDescent="0.25">
      <c r="A20" s="184" t="s">
        <v>51</v>
      </c>
      <c r="B20" s="209">
        <v>45826</v>
      </c>
      <c r="C20" s="14"/>
      <c r="D20" s="15"/>
      <c r="E20" s="15"/>
      <c r="F20" s="15"/>
      <c r="G20" s="15"/>
      <c r="H20" s="15"/>
      <c r="I20" s="210"/>
      <c r="J20" s="211"/>
      <c r="K20" s="210"/>
      <c r="L20" s="212"/>
      <c r="M20" s="188" t="str">
        <f>IF(SUM((D20-C20),(F20-E20),(H20-G20))=0,IF(I20=1,'[1]Récap. annuel'!$C$14,"-"),SUM((D20-C20),(F20-E20),(H20-G20)))</f>
        <v>-</v>
      </c>
      <c r="N20" s="213" t="str">
        <f t="shared" si="0"/>
        <v>-</v>
      </c>
      <c r="O20" s="213" t="str">
        <f>IF(I20=1,'[1]Récap. annuel'!$C$14,IF([1]Juin25!H20-[1]Juin25!G20=0,"-",[1]Juin25!H20-[1]Juin25!G20))</f>
        <v>-</v>
      </c>
      <c r="P20" s="213" t="str">
        <f>IF(K20=1,'[1]Récap. annuel'!$C$14,IF([1]Juin25!L20=1,'[1]Récap. annuel'!$C$14/2,"-"))</f>
        <v>-</v>
      </c>
      <c r="Q20" s="190">
        <f>IF(OR(A20="sam.",A20="dim.",A20=""),"-",'Récap. annuel'!$C$14)</f>
        <v>0.34583333333333338</v>
      </c>
      <c r="R20" s="190">
        <f>IF(OR(A20="sam.",A20="dim."),"-",'Récap. annuel'!$C$16)</f>
        <v>0.39876700680272109</v>
      </c>
    </row>
    <row r="21" spans="1:18" x14ac:dyDescent="0.25">
      <c r="A21" s="192" t="s">
        <v>52</v>
      </c>
      <c r="B21" s="214">
        <v>45827</v>
      </c>
      <c r="C21" s="12"/>
      <c r="D21" s="13"/>
      <c r="E21" s="13"/>
      <c r="F21" s="13"/>
      <c r="G21" s="13"/>
      <c r="H21" s="13"/>
      <c r="I21" s="215"/>
      <c r="J21" s="216"/>
      <c r="K21" s="215"/>
      <c r="L21" s="217"/>
      <c r="M21" s="190" t="str">
        <f>IF(SUM((D21-C21),(F21-E21),(H21-G21))=0,IF(I21=1,'[1]Récap. annuel'!$C$14,"-"),SUM((D21-C21),(F21-E21),(H21-G21)))</f>
        <v>-</v>
      </c>
      <c r="N21" s="198" t="str">
        <f t="shared" si="0"/>
        <v>-</v>
      </c>
      <c r="O21" s="198" t="str">
        <f>IF(I21=1,'[1]Récap. annuel'!$C$14,IF([1]Juin25!H21-[1]Juin25!G21=0,"-",[1]Juin25!H21-[1]Juin25!G21))</f>
        <v>-</v>
      </c>
      <c r="P21" s="198" t="str">
        <f>IF(K21=1,'[1]Récap. annuel'!$C$14,IF([1]Juin25!L21=1,'[1]Récap. annuel'!$C$14/2,"-"))</f>
        <v>-</v>
      </c>
      <c r="Q21" s="199">
        <f>IF(OR(A21="sam.",A21="dim.",A21=""),"-",'Récap. annuel'!$C$14)</f>
        <v>0.34583333333333338</v>
      </c>
      <c r="R21" s="199">
        <f>IF(OR(A21="sam.",A21="dim."),"-",'Récap. annuel'!$C$16)</f>
        <v>0.39876700680272109</v>
      </c>
    </row>
    <row r="22" spans="1:18" x14ac:dyDescent="0.25">
      <c r="A22" s="184" t="s">
        <v>53</v>
      </c>
      <c r="B22" s="209">
        <v>45828</v>
      </c>
      <c r="C22" s="14"/>
      <c r="D22" s="15"/>
      <c r="E22" s="15"/>
      <c r="F22" s="15"/>
      <c r="G22" s="15"/>
      <c r="H22" s="15"/>
      <c r="I22" s="210"/>
      <c r="J22" s="211"/>
      <c r="K22" s="210"/>
      <c r="L22" s="212"/>
      <c r="M22" s="188" t="str">
        <f>IF(SUM((D22-C22),(F22-E22),(H22-G22))=0,IF(I22=1,'[1]Récap. annuel'!$C$14,"-"),SUM((D22-C22),(F22-E22),(H22-G22)))</f>
        <v>-</v>
      </c>
      <c r="N22" s="213" t="str">
        <f t="shared" si="0"/>
        <v>-</v>
      </c>
      <c r="O22" s="213" t="str">
        <f>IF(I22=1,'[1]Récap. annuel'!$C$14,IF([1]Juin25!H22-[1]Juin25!G22=0,"-",[1]Juin25!H22-[1]Juin25!G22))</f>
        <v>-</v>
      </c>
      <c r="P22" s="213" t="str">
        <f>IF(K22=1,'[1]Récap. annuel'!$C$14,IF([1]Juin25!L22=1,'[1]Récap. annuel'!$C$14/2,"-"))</f>
        <v>-</v>
      </c>
      <c r="Q22" s="190">
        <f>IF(OR(A22="sam.",A22="dim.",A22=""),"-",'Récap. annuel'!$C$14)</f>
        <v>0.34583333333333338</v>
      </c>
      <c r="R22" s="190">
        <f>IF(OR(A22="sam.",A22="dim."),"-",'Récap. annuel'!$C$16)</f>
        <v>0.39876700680272109</v>
      </c>
    </row>
    <row r="23" spans="1:18" x14ac:dyDescent="0.25">
      <c r="A23" s="201" t="s">
        <v>47</v>
      </c>
      <c r="B23" s="239">
        <v>45829</v>
      </c>
      <c r="C23" s="18"/>
      <c r="D23" s="19"/>
      <c r="E23" s="19"/>
      <c r="F23" s="19"/>
      <c r="G23" s="19"/>
      <c r="H23" s="19"/>
      <c r="I23" s="202"/>
      <c r="J23" s="219"/>
      <c r="K23" s="202"/>
      <c r="L23" s="203"/>
      <c r="M23" s="204" t="str">
        <f>IF(SUM((D23-C23),(F23-E23),(H23-G23))=0,IF(I23=1,'[1]Récap. annuel'!$C$14,"-"),SUM((D23-C23),(F23-E23),(H23-G23)))</f>
        <v>-</v>
      </c>
      <c r="N23" s="204" t="str">
        <f t="shared" si="0"/>
        <v>-</v>
      </c>
      <c r="O23" s="204" t="str">
        <f>IF(I23=1,'[1]Récap. annuel'!$C$14,IF([1]Juin25!H23-[1]Juin25!G23=0,"-",[1]Juin25!H23-[1]Juin25!G23))</f>
        <v>-</v>
      </c>
      <c r="P23" s="204" t="str">
        <f>IF(K23=1,'[1]Récap. annuel'!$C$14,IF([1]Juin25!L23=1,'[1]Récap. annuel'!$C$14/2,"-"))</f>
        <v>-</v>
      </c>
      <c r="Q23" s="204" t="str">
        <f>IF(OR(A23="sam.",A23="dim.",A23=""),"-",'Récap. annuel'!$C$14)</f>
        <v>-</v>
      </c>
      <c r="R23" s="204" t="str">
        <f>IF(OR(A23="sam.",A23="dim."),"-",'Récap. annuel'!$C$16)</f>
        <v>-</v>
      </c>
    </row>
    <row r="24" spans="1:18" x14ac:dyDescent="0.25">
      <c r="A24" s="201" t="s">
        <v>48</v>
      </c>
      <c r="B24" s="239">
        <v>45830</v>
      </c>
      <c r="C24" s="18"/>
      <c r="D24" s="19"/>
      <c r="E24" s="19"/>
      <c r="F24" s="19"/>
      <c r="G24" s="19"/>
      <c r="H24" s="19"/>
      <c r="I24" s="202"/>
      <c r="J24" s="219"/>
      <c r="K24" s="202"/>
      <c r="L24" s="203"/>
      <c r="M24" s="204" t="str">
        <f>IF(SUM((D24-C24),(F24-E24),(H24-G24))=0,IF(I24=1,'[1]Récap. annuel'!$C$14,"-"),SUM((D24-C24),(F24-E24),(H24-G24)))</f>
        <v>-</v>
      </c>
      <c r="N24" s="204" t="str">
        <f t="shared" si="0"/>
        <v>-</v>
      </c>
      <c r="O24" s="204" t="str">
        <f>IF(I24=1,'[1]Récap. annuel'!$C$14,IF([1]Juin25!H24-[1]Juin25!G24=0,"-",[1]Juin25!H24-[1]Juin25!G24))</f>
        <v>-</v>
      </c>
      <c r="P24" s="204" t="str">
        <f>IF(K24=1,'[1]Récap. annuel'!$C$14,IF([1]Juin25!L24=1,'[1]Récap. annuel'!$C$14/2,"-"))</f>
        <v>-</v>
      </c>
      <c r="Q24" s="204" t="str">
        <f>IF(OR(A24="sam.",A24="dim.",A24=""),"-",'Récap. annuel'!$C$14)</f>
        <v>-</v>
      </c>
      <c r="R24" s="204" t="str">
        <f>IF(OR(A24="sam.",A24="dim."),"-",'Récap. annuel'!$C$16)</f>
        <v>-</v>
      </c>
    </row>
    <row r="25" spans="1:18" x14ac:dyDescent="0.25">
      <c r="A25" s="184" t="s">
        <v>49</v>
      </c>
      <c r="B25" s="209">
        <v>45831</v>
      </c>
      <c r="C25" s="14"/>
      <c r="D25" s="15"/>
      <c r="E25" s="15"/>
      <c r="F25" s="15"/>
      <c r="G25" s="15"/>
      <c r="H25" s="15"/>
      <c r="I25" s="210"/>
      <c r="J25" s="211"/>
      <c r="K25" s="210"/>
      <c r="L25" s="212"/>
      <c r="M25" s="188" t="str">
        <f>IF(SUM((D25-C25),(F25-E25),(H25-G25))=0,IF(I25=1,'[1]Récap. annuel'!$C$14,"-"),SUM((D25-C25),(F25-E25),(H25-G25)))</f>
        <v>-</v>
      </c>
      <c r="N25" s="213" t="str">
        <f t="shared" si="0"/>
        <v>-</v>
      </c>
      <c r="O25" s="213" t="str">
        <f>IF(I25=1,'[1]Récap. annuel'!$C$14,IF([1]Juin25!H25-[1]Juin25!G25=0,"-",[1]Juin25!H25-[1]Juin25!G25))</f>
        <v>-</v>
      </c>
      <c r="P25" s="213" t="str">
        <f>IF(K25=1,'[1]Récap. annuel'!$C$14,IF([1]Juin25!L25=1,'[1]Récap. annuel'!$C$14/2,"-"))</f>
        <v>-</v>
      </c>
      <c r="Q25" s="190">
        <f>IF(OR(A25="sam.",A25="dim.",A25=""),"-",'Récap. annuel'!$C$14)</f>
        <v>0.34583333333333338</v>
      </c>
      <c r="R25" s="190">
        <f>IF(OR(A25="sam.",A25="dim."),"-",'Récap. annuel'!$C$16)</f>
        <v>0.39876700680272109</v>
      </c>
    </row>
    <row r="26" spans="1:18" x14ac:dyDescent="0.25">
      <c r="A26" s="192" t="s">
        <v>50</v>
      </c>
      <c r="B26" s="214">
        <v>45832</v>
      </c>
      <c r="C26" s="12"/>
      <c r="D26" s="13"/>
      <c r="E26" s="13"/>
      <c r="F26" s="13"/>
      <c r="G26" s="13"/>
      <c r="H26" s="13"/>
      <c r="I26" s="215"/>
      <c r="J26" s="216"/>
      <c r="K26" s="215"/>
      <c r="L26" s="217"/>
      <c r="M26" s="190" t="str">
        <f>IF(SUM((D26-C26),(F26-E26),(H26-G26))=0,IF(I26=1,'[1]Récap. annuel'!$C$14,"-"),SUM((D26-C26),(F26-E26),(H26-G26)))</f>
        <v>-</v>
      </c>
      <c r="N26" s="198" t="str">
        <f t="shared" si="0"/>
        <v>-</v>
      </c>
      <c r="O26" s="198" t="str">
        <f>IF(I26=1,'[1]Récap. annuel'!$C$14,IF([1]Juin25!H26-[1]Juin25!G26=0,"-",[1]Juin25!H26-[1]Juin25!G26))</f>
        <v>-</v>
      </c>
      <c r="P26" s="198" t="str">
        <f>IF(K26=1,'[1]Récap. annuel'!$C$14,IF([1]Juin25!L26=1,'[1]Récap. annuel'!$C$14/2,"-"))</f>
        <v>-</v>
      </c>
      <c r="Q26" s="199">
        <f>IF(OR(A26="sam.",A26="dim.",A26=""),"-",'Récap. annuel'!$C$14)</f>
        <v>0.34583333333333338</v>
      </c>
      <c r="R26" s="199">
        <f>IF(OR(A26="sam.",A26="dim."),"-",'Récap. annuel'!$C$16)</f>
        <v>0.39876700680272109</v>
      </c>
    </row>
    <row r="27" spans="1:18" x14ac:dyDescent="0.25">
      <c r="A27" s="184" t="s">
        <v>51</v>
      </c>
      <c r="B27" s="209">
        <v>45833</v>
      </c>
      <c r="C27" s="14"/>
      <c r="D27" s="15"/>
      <c r="E27" s="15"/>
      <c r="F27" s="15"/>
      <c r="G27" s="15"/>
      <c r="H27" s="15"/>
      <c r="I27" s="210"/>
      <c r="J27" s="211"/>
      <c r="K27" s="210"/>
      <c r="L27" s="212"/>
      <c r="M27" s="188" t="str">
        <f>IF(SUM((D27-C27),(F27-E27),(H27-G27))=0,IF(I27=1,'[1]Récap. annuel'!$C$14,"-"),SUM((D27-C27),(F27-E27),(H27-G27)))</f>
        <v>-</v>
      </c>
      <c r="N27" s="213" t="str">
        <f t="shared" si="0"/>
        <v>-</v>
      </c>
      <c r="O27" s="213" t="str">
        <f>IF(I27=1,'[1]Récap. annuel'!$C$14,IF([1]Juin25!H27-[1]Juin25!G27=0,"-",[1]Juin25!H27-[1]Juin25!G27))</f>
        <v>-</v>
      </c>
      <c r="P27" s="213" t="str">
        <f>IF(K27=1,'[1]Récap. annuel'!$C$14,IF([1]Juin25!L27=1,'[1]Récap. annuel'!$C$14/2,"-"))</f>
        <v>-</v>
      </c>
      <c r="Q27" s="190">
        <f>IF(OR(A27="sam.",A27="dim.",A27=""),"-",'Récap. annuel'!$C$14)</f>
        <v>0.34583333333333338</v>
      </c>
      <c r="R27" s="190">
        <f>IF(OR(A27="sam.",A27="dim."),"-",'Récap. annuel'!$C$16)</f>
        <v>0.39876700680272109</v>
      </c>
    </row>
    <row r="28" spans="1:18" x14ac:dyDescent="0.25">
      <c r="A28" s="192" t="s">
        <v>52</v>
      </c>
      <c r="B28" s="214">
        <v>45834</v>
      </c>
      <c r="C28" s="12"/>
      <c r="D28" s="13"/>
      <c r="E28" s="13"/>
      <c r="F28" s="13"/>
      <c r="G28" s="13"/>
      <c r="H28" s="13"/>
      <c r="I28" s="215"/>
      <c r="J28" s="216"/>
      <c r="K28" s="215"/>
      <c r="L28" s="217"/>
      <c r="M28" s="190" t="str">
        <f>IF(SUM((D28-C28),(F28-E28),(H28-G28))=0,IF(I28=1,'[1]Récap. annuel'!$C$14,"-"),SUM((D28-C28),(F28-E28),(H28-G28)))</f>
        <v>-</v>
      </c>
      <c r="N28" s="198" t="str">
        <f t="shared" si="0"/>
        <v>-</v>
      </c>
      <c r="O28" s="198" t="str">
        <f>IF(I28=1,'[1]Récap. annuel'!$C$14,IF([1]Juin25!H28-[1]Juin25!G28=0,"-",[1]Juin25!H28-[1]Juin25!G28))</f>
        <v>-</v>
      </c>
      <c r="P28" s="198" t="str">
        <f>IF(K28=1,'[1]Récap. annuel'!$C$14,IF([1]Juin25!L28=1,'[1]Récap. annuel'!$C$14/2,"-"))</f>
        <v>-</v>
      </c>
      <c r="Q28" s="199">
        <f>IF(OR(A28="sam.",A28="dim.",A28=""),"-",'Récap. annuel'!$C$14)</f>
        <v>0.34583333333333338</v>
      </c>
      <c r="R28" s="199">
        <f>IF(OR(A28="sam.",A28="dim."),"-",'Récap. annuel'!$C$16)</f>
        <v>0.39876700680272109</v>
      </c>
    </row>
    <row r="29" spans="1:18" x14ac:dyDescent="0.25">
      <c r="A29" s="184" t="s">
        <v>53</v>
      </c>
      <c r="B29" s="209">
        <v>45835</v>
      </c>
      <c r="C29" s="14"/>
      <c r="D29" s="15"/>
      <c r="E29" s="15"/>
      <c r="F29" s="15"/>
      <c r="G29" s="15"/>
      <c r="H29" s="15"/>
      <c r="I29" s="210"/>
      <c r="J29" s="211"/>
      <c r="K29" s="210"/>
      <c r="L29" s="212"/>
      <c r="M29" s="188" t="str">
        <f>IF(SUM((D29-C29),(F29-E29),(H29-G29))=0,IF(I29=1,'[1]Récap. annuel'!$C$14,"-"),SUM((D29-C29),(F29-E29),(H29-G29)))</f>
        <v>-</v>
      </c>
      <c r="N29" s="213" t="str">
        <f t="shared" si="0"/>
        <v>-</v>
      </c>
      <c r="O29" s="213" t="str">
        <f>IF(I29=1,'[1]Récap. annuel'!$C$14,IF([1]Juin25!H29-[1]Juin25!G29=0,"-",[1]Juin25!H29-[1]Juin25!G29))</f>
        <v>-</v>
      </c>
      <c r="P29" s="213" t="str">
        <f>IF(K29=1,'[1]Récap. annuel'!$C$14,IF([1]Juin25!L29=1,'[1]Récap. annuel'!$C$14/2,"-"))</f>
        <v>-</v>
      </c>
      <c r="Q29" s="190">
        <f>IF(OR(A29="sam.",A29="dim.",A29=""),"-",'Récap. annuel'!$C$14)</f>
        <v>0.34583333333333338</v>
      </c>
      <c r="R29" s="190">
        <f>IF(OR(A29="sam.",A29="dim."),"-",'Récap. annuel'!$C$16)</f>
        <v>0.39876700680272109</v>
      </c>
    </row>
    <row r="30" spans="1:18" x14ac:dyDescent="0.25">
      <c r="A30" s="201" t="s">
        <v>47</v>
      </c>
      <c r="B30" s="239">
        <v>45836</v>
      </c>
      <c r="C30" s="18"/>
      <c r="D30" s="19"/>
      <c r="E30" s="19"/>
      <c r="F30" s="19"/>
      <c r="G30" s="19"/>
      <c r="H30" s="19"/>
      <c r="I30" s="202"/>
      <c r="J30" s="219"/>
      <c r="K30" s="202"/>
      <c r="L30" s="203"/>
      <c r="M30" s="204" t="str">
        <f>IF(SUM((D30-C30),(F30-E30),(H30-G30))=0,IF(I30=1,'[1]Récap. annuel'!$C$14,"-"),SUM((D30-C30),(F30-E30),(H30-G30)))</f>
        <v>-</v>
      </c>
      <c r="N30" s="204" t="str">
        <f t="shared" si="0"/>
        <v>-</v>
      </c>
      <c r="O30" s="204" t="str">
        <f>IF(I30=1,'[1]Récap. annuel'!$C$14,IF([1]Juin25!H30-[1]Juin25!G30=0,"-",[1]Juin25!H30-[1]Juin25!G30))</f>
        <v>-</v>
      </c>
      <c r="P30" s="204" t="str">
        <f>IF(K30=1,'[1]Récap. annuel'!$C$14,IF([1]Juin25!L30=1,'[1]Récap. annuel'!$C$14/2,"-"))</f>
        <v>-</v>
      </c>
      <c r="Q30" s="204" t="str">
        <f>IF(OR(A30="sam.",A30="dim.",A30=""),"-",'Récap. annuel'!$C$14)</f>
        <v>-</v>
      </c>
      <c r="R30" s="204" t="str">
        <f>IF(OR(A30="sam.",A30="dim."),"-",'Récap. annuel'!$C$16)</f>
        <v>-</v>
      </c>
    </row>
    <row r="31" spans="1:18" x14ac:dyDescent="0.25">
      <c r="A31" s="201" t="s">
        <v>48</v>
      </c>
      <c r="B31" s="239">
        <v>45837</v>
      </c>
      <c r="C31" s="18"/>
      <c r="D31" s="19"/>
      <c r="E31" s="19"/>
      <c r="F31" s="19"/>
      <c r="G31" s="19"/>
      <c r="H31" s="19"/>
      <c r="I31" s="202"/>
      <c r="J31" s="219"/>
      <c r="K31" s="202"/>
      <c r="L31" s="203"/>
      <c r="M31" s="204" t="str">
        <f>IF(SUM((D31-C31),(F31-E31),(H31-G31))=0,IF(I31=1,'[1]Récap. annuel'!$C$14,"-"),SUM((D31-C31),(F31-E31),(H31-G31)))</f>
        <v>-</v>
      </c>
      <c r="N31" s="204" t="str">
        <f t="shared" si="0"/>
        <v>-</v>
      </c>
      <c r="O31" s="204" t="str">
        <f>IF(I31=1,'[1]Récap. annuel'!$C$14,IF([1]Juin25!H31-[1]Juin25!G31=0,"-",[1]Juin25!H31-[1]Juin25!G31))</f>
        <v>-</v>
      </c>
      <c r="P31" s="204" t="str">
        <f>IF(K31=1,'[1]Récap. annuel'!$C$14,IF([1]Juin25!L31=1,'[1]Récap. annuel'!$C$14/2,"-"))</f>
        <v>-</v>
      </c>
      <c r="Q31" s="204" t="str">
        <f>IF(OR(A31="sam.",A31="dim.",A31=""),"-",'Récap. annuel'!$C$14)</f>
        <v>-</v>
      </c>
      <c r="R31" s="204" t="str">
        <f>IF(OR(A31="sam.",A31="dim."),"-",'Récap. annuel'!$C$16)</f>
        <v>-</v>
      </c>
    </row>
    <row r="32" spans="1:18" ht="15.75" thickBot="1" x14ac:dyDescent="0.3">
      <c r="A32" s="351" t="s">
        <v>49</v>
      </c>
      <c r="B32" s="336">
        <v>45838</v>
      </c>
      <c r="C32" s="49"/>
      <c r="D32" s="50"/>
      <c r="E32" s="50"/>
      <c r="F32" s="50"/>
      <c r="G32" s="50"/>
      <c r="H32" s="50"/>
      <c r="I32" s="224"/>
      <c r="J32" s="225"/>
      <c r="K32" s="224"/>
      <c r="L32" s="226"/>
      <c r="M32" s="380" t="str">
        <f>IF(SUM((D32-C32),(F32-E32),(H32-G32))=0,IF(I32=1,'[1]Récap. annuel'!$C$14,"-"),SUM((D32-C32),(F32-E32),(H32-G32)))</f>
        <v>-</v>
      </c>
      <c r="N32" s="382" t="str">
        <f t="shared" si="0"/>
        <v>-</v>
      </c>
      <c r="O32" s="382" t="str">
        <f>IF(I32=1,'[1]Récap. annuel'!$C$14,IF([1]Juin25!H32-[1]Juin25!G32=0,"-",[1]Juin25!H32-[1]Juin25!G32))</f>
        <v>-</v>
      </c>
      <c r="P32" s="382" t="str">
        <f>IF(K32=1,'[1]Récap. annuel'!$C$14,IF([1]Juin25!L32=1,'[1]Récap. annuel'!$C$14/2,"-"))</f>
        <v>-</v>
      </c>
      <c r="Q32" s="253">
        <f>IF(OR(A32="sam.",A32="dim.",A32=""),"-",'Récap. annuel'!$C$14)</f>
        <v>0.34583333333333338</v>
      </c>
      <c r="R32" s="253">
        <f>IF(OR(A32="sam.",A32="dim."),"-",'Récap. annuel'!$C$16)</f>
        <v>0.39876700680272109</v>
      </c>
    </row>
    <row r="33" spans="1:18" ht="15.75" thickBot="1" x14ac:dyDescent="0.3">
      <c r="A33" s="227"/>
      <c r="B33" s="236"/>
      <c r="C33" s="229"/>
      <c r="D33" s="229"/>
      <c r="E33" s="229"/>
      <c r="F33" s="229"/>
      <c r="G33" s="229"/>
      <c r="H33" s="229"/>
      <c r="I33" s="157"/>
      <c r="J33" s="230"/>
      <c r="K33" s="429" t="s">
        <v>7</v>
      </c>
      <c r="L33" s="431"/>
      <c r="M33" s="255">
        <f t="shared" ref="M33:R33" si="1">SUM(M3:M32)</f>
        <v>0</v>
      </c>
      <c r="N33" s="255">
        <f t="shared" si="1"/>
        <v>0</v>
      </c>
      <c r="O33" s="255">
        <f t="shared" si="1"/>
        <v>0</v>
      </c>
      <c r="P33" s="255">
        <f t="shared" si="1"/>
        <v>0</v>
      </c>
      <c r="Q33" s="256">
        <f t="shared" si="1"/>
        <v>6.9166666666666652</v>
      </c>
      <c r="R33" s="256">
        <f t="shared" si="1"/>
        <v>7.9753401360544238</v>
      </c>
    </row>
    <row r="34" spans="1:18" ht="15.75" thickBot="1" x14ac:dyDescent="0.3">
      <c r="A34" s="227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15</v>
      </c>
      <c r="L34" s="430"/>
      <c r="M34" s="234">
        <f>[1]Mai24!M35-(SUM(SUM([1]Juin25!K3:K32),SUM([1]Juin25!L3:L32)/2))</f>
        <v>55</v>
      </c>
      <c r="N34" s="235"/>
      <c r="O34" s="235"/>
      <c r="P34" s="235"/>
      <c r="Q34" s="229"/>
      <c r="R34" s="229"/>
    </row>
    <row r="35" spans="1:18" ht="15.75" thickBot="1" x14ac:dyDescent="0.3">
      <c r="A35" s="227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14</v>
      </c>
      <c r="L35" s="430"/>
      <c r="M35" s="237">
        <f>SUM(SUMIF(G3:G32,"&lt;&gt;",O3:O32),SUMIF(I3:I32,"&lt;&gt;",O3:O32))</f>
        <v>0</v>
      </c>
      <c r="N35" s="238"/>
      <c r="O35" s="238"/>
      <c r="P35" s="238"/>
      <c r="Q35" s="229"/>
      <c r="R35" s="229"/>
    </row>
  </sheetData>
  <protectedRanges>
    <protectedRange algorithmName="SHA-512" hashValue="2QImkUwPol4+H0cOE67zGKRncYVWhzyaLCQJq1CQY1dDOAk7opYkXWmWRH5hJT1EZO/hB2iXZ/gGW9hmCXMP6g==" saltValue="l1JW0G/Xh5gw+vzfEIzm6w==" spinCount="100000" sqref="M36:M1048576 A36:B1048576 Q36:Q1048576" name="mois_nonModifiable"/>
    <protectedRange algorithmName="SHA-512" hashValue="2QImkUwPol4+H0cOE67zGKRncYVWhzyaLCQJq1CQY1dDOAk7opYkXWmWRH5hJT1EZO/hB2iXZ/gGW9hmCXMP6g==" saltValue="l1JW0G/Xh5gw+vzfEIzm6w==" spinCount="100000" sqref="N36:P1048576" name="mois_nonModifiable_3"/>
    <protectedRange algorithmName="SHA-512" hashValue="2QImkUwPol4+H0cOE67zGKRncYVWhzyaLCQJq1CQY1dDOAk7opYkXWmWRH5hJT1EZO/hB2iXZ/gGW9hmCXMP6g==" saltValue="l1JW0G/Xh5gw+vzfEIzm6w==" spinCount="100000" sqref="M1:M34 A1:B35 Q1:Q35" name="mois_nonModifiable_1"/>
    <protectedRange algorithmName="SHA-512" hashValue="2QImkUwPol4+H0cOE67zGKRncYVWhzyaLCQJq1CQY1dDOAk7opYkXWmWRH5hJT1EZO/hB2iXZ/gGW9hmCXMP6g==" saltValue="l1JW0G/Xh5gw+vzfEIzm6w==" spinCount="100000" sqref="M35" name="mois_nonModifiable_1_2"/>
    <protectedRange algorithmName="SHA-512" hashValue="2QImkUwPol4+H0cOE67zGKRncYVWhzyaLCQJq1CQY1dDOAk7opYkXWmWRH5hJT1EZO/hB2iXZ/gGW9hmCXMP6g==" saltValue="l1JW0G/Xh5gw+vzfEIzm6w==" spinCount="100000" sqref="N1:O1 N3:P35" name="mois_nonModifiable_3_2"/>
  </protectedRanges>
  <mergeCells count="13">
    <mergeCell ref="R1:R2"/>
    <mergeCell ref="K34:L34"/>
    <mergeCell ref="K35:L35"/>
    <mergeCell ref="A1:B2"/>
    <mergeCell ref="C1:F1"/>
    <mergeCell ref="K1:L1"/>
    <mergeCell ref="M1:M2"/>
    <mergeCell ref="Q1:Q2"/>
    <mergeCell ref="G1:J1"/>
    <mergeCell ref="N1:N2"/>
    <mergeCell ref="O1:O2"/>
    <mergeCell ref="P1:P2"/>
    <mergeCell ref="K33:L33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F9D0C-6B35-4B15-A570-52BCBEDD37DE}">
  <sheetPr codeName="Feuil8"/>
  <dimension ref="A1:R36"/>
  <sheetViews>
    <sheetView showGridLines="0" zoomScaleNormal="100" workbookViewId="0">
      <selection activeCell="T14" sqref="T14"/>
    </sheetView>
  </sheetViews>
  <sheetFormatPr baseColWidth="10" defaultColWidth="10.85546875" defaultRowHeight="15" x14ac:dyDescent="0.25"/>
  <cols>
    <col min="1" max="1" width="7.140625" style="1" bestFit="1" customWidth="1"/>
    <col min="2" max="2" width="13.5703125" style="2" customWidth="1"/>
    <col min="3" max="8" width="7.140625" style="4" customWidth="1"/>
    <col min="9" max="9" width="9.7109375" style="24" bestFit="1" customWidth="1"/>
    <col min="10" max="10" width="10.28515625" style="25" bestFit="1" customWidth="1"/>
    <col min="11" max="11" width="9.7109375" style="24" bestFit="1" customWidth="1"/>
    <col min="12" max="12" width="10.42578125" style="24" bestFit="1" customWidth="1"/>
    <col min="13" max="16" width="11.28515625" style="3" customWidth="1"/>
    <col min="17" max="17" width="11.28515625" style="4" customWidth="1"/>
    <col min="18" max="18" width="12.5703125" style="4" customWidth="1"/>
    <col min="19" max="16384" width="10.85546875" style="3"/>
  </cols>
  <sheetData>
    <row r="1" spans="1:18" ht="15.75" thickBot="1" x14ac:dyDescent="0.3">
      <c r="A1" s="424" t="s">
        <v>109</v>
      </c>
      <c r="B1" s="425"/>
      <c r="C1" s="414" t="s">
        <v>1</v>
      </c>
      <c r="D1" s="415"/>
      <c r="E1" s="415"/>
      <c r="F1" s="415"/>
      <c r="G1" s="414" t="s">
        <v>13</v>
      </c>
      <c r="H1" s="415"/>
      <c r="I1" s="415"/>
      <c r="J1" s="416"/>
      <c r="K1" s="428" t="s">
        <v>81</v>
      </c>
      <c r="L1" s="428"/>
      <c r="M1" s="412" t="s">
        <v>6</v>
      </c>
      <c r="N1" s="419" t="s">
        <v>35</v>
      </c>
      <c r="O1" s="419" t="s">
        <v>32</v>
      </c>
      <c r="P1" s="419" t="s">
        <v>33</v>
      </c>
      <c r="Q1" s="417" t="s">
        <v>8</v>
      </c>
      <c r="R1" s="417" t="s">
        <v>11</v>
      </c>
    </row>
    <row r="2" spans="1:18" ht="15.75" thickBot="1" x14ac:dyDescent="0.3">
      <c r="A2" s="426"/>
      <c r="B2" s="427"/>
      <c r="C2" s="158" t="s">
        <v>2</v>
      </c>
      <c r="D2" s="159" t="s">
        <v>3</v>
      </c>
      <c r="E2" s="159" t="s">
        <v>2</v>
      </c>
      <c r="F2" s="160" t="s">
        <v>3</v>
      </c>
      <c r="G2" s="158" t="s">
        <v>2</v>
      </c>
      <c r="H2" s="159" t="s">
        <v>3</v>
      </c>
      <c r="I2" s="161" t="s">
        <v>4</v>
      </c>
      <c r="J2" s="162" t="s">
        <v>12</v>
      </c>
      <c r="K2" s="163" t="s">
        <v>4</v>
      </c>
      <c r="L2" s="164" t="s">
        <v>5</v>
      </c>
      <c r="M2" s="413"/>
      <c r="N2" s="420"/>
      <c r="O2" s="420"/>
      <c r="P2" s="420"/>
      <c r="Q2" s="418"/>
      <c r="R2" s="418"/>
    </row>
    <row r="3" spans="1:18" x14ac:dyDescent="0.25">
      <c r="A3" s="192" t="s">
        <v>50</v>
      </c>
      <c r="B3" s="245">
        <v>45839</v>
      </c>
      <c r="C3" s="12"/>
      <c r="D3" s="13"/>
      <c r="E3" s="13"/>
      <c r="F3" s="13"/>
      <c r="G3" s="13"/>
      <c r="H3" s="13"/>
      <c r="I3" s="215"/>
      <c r="J3" s="216"/>
      <c r="K3" s="215"/>
      <c r="L3" s="217"/>
      <c r="M3" s="190" t="str">
        <f>IF(SUM((D3-C3),(F3-E3),(H3-G3))=0,IF(I3=1,'[1]Récap. annuel'!$C$14,"-"),SUM((D3-C3),(F3-E3),(H3-G3)))</f>
        <v>-</v>
      </c>
      <c r="N3" s="332" t="str">
        <f>IF(SUM((D3-C3),(F3-E3))=0,"-",SUM((D3-C3),(F3-E3)))</f>
        <v>-</v>
      </c>
      <c r="O3" s="198" t="str">
        <f>IF(I3=1,'[1]Récap. annuel'!$C$14,IF([1]Juil25!H3-[1]Juil25!G3=0,"-",[1]Juil25!H3-[1]Juil25!G3))</f>
        <v>-</v>
      </c>
      <c r="P3" s="198" t="str">
        <f>IF(K3=1,'[1]Récap. annuel'!$C$14,IF([1]Juil25!L3=1,'[1]Récap. annuel'!$C$14/2,"-"))</f>
        <v>-</v>
      </c>
      <c r="Q3" s="199">
        <f>IF(OR(A3="sam.",A3="dim.",A3=""),"-",'Récap. annuel'!$C$14)</f>
        <v>0.34583333333333338</v>
      </c>
      <c r="R3" s="199">
        <f>IF(OR(A3="sam.",A3="dim."),"-",'Récap. annuel'!$C$16)</f>
        <v>0.39876700680272109</v>
      </c>
    </row>
    <row r="4" spans="1:18" x14ac:dyDescent="0.25">
      <c r="A4" s="257" t="s">
        <v>51</v>
      </c>
      <c r="B4" s="209">
        <v>45840</v>
      </c>
      <c r="C4" s="14"/>
      <c r="D4" s="15"/>
      <c r="E4" s="15"/>
      <c r="F4" s="15"/>
      <c r="G4" s="15"/>
      <c r="H4" s="15"/>
      <c r="I4" s="210"/>
      <c r="J4" s="211"/>
      <c r="K4" s="210"/>
      <c r="L4" s="212"/>
      <c r="M4" s="188" t="str">
        <f>IF(SUM((D4-C4),(F4-E4),(H4-G4))=0,IF(I4=1,'[1]Récap. annuel'!$C$14,"-"),SUM((D4-C4),(F4-E4),(H4-G4)))</f>
        <v>-</v>
      </c>
      <c r="N4" s="199" t="str">
        <f t="shared" ref="N4:N33" si="0">IF(SUM((D4-C4),(F4-E4))=0,"-",SUM((D4-C4),(F4-E4)))</f>
        <v>-</v>
      </c>
      <c r="O4" s="199" t="str">
        <f>IF(I4=1,'[1]Récap. annuel'!$C$14,IF([1]Juil25!H4-[1]Juil25!G4=0,"-",[1]Juil25!H4-[1]Juil25!G4))</f>
        <v>-</v>
      </c>
      <c r="P4" s="199" t="str">
        <f>IF(K4=1,'[1]Récap. annuel'!$C$14,IF([1]Juil25!L4=1,'[1]Récap. annuel'!$C$14/2,"-"))</f>
        <v>-</v>
      </c>
      <c r="Q4" s="190">
        <f>IF(OR(A4="sam.",A4="dim.",A4=""),"-",'Récap. annuel'!$C$14)</f>
        <v>0.34583333333333338</v>
      </c>
      <c r="R4" s="190">
        <f>IF(OR(A4="sam.",A4="dim."),"-",'Récap. annuel'!$C$16)</f>
        <v>0.39876700680272109</v>
      </c>
    </row>
    <row r="5" spans="1:18" x14ac:dyDescent="0.25">
      <c r="A5" s="192" t="s">
        <v>52</v>
      </c>
      <c r="B5" s="245">
        <v>45841</v>
      </c>
      <c r="C5" s="12"/>
      <c r="D5" s="13"/>
      <c r="E5" s="13"/>
      <c r="F5" s="13"/>
      <c r="G5" s="13"/>
      <c r="H5" s="13"/>
      <c r="I5" s="215"/>
      <c r="J5" s="216"/>
      <c r="K5" s="215"/>
      <c r="L5" s="217"/>
      <c r="M5" s="190" t="str">
        <f>IF(SUM((D5-C5),(F5-E5),(H5-G5))=0,IF(I5=1,'[1]Récap. annuel'!$C$14,"-"),SUM((D5-C5),(F5-E5),(H5-G5)))</f>
        <v>-</v>
      </c>
      <c r="N5" s="332" t="str">
        <f t="shared" si="0"/>
        <v>-</v>
      </c>
      <c r="O5" s="198" t="str">
        <f>IF(I5=1,'[1]Récap. annuel'!$C$14,IF([1]Juil25!H5-[1]Juil25!G5=0,"-",[1]Juil25!H5-[1]Juil25!G5))</f>
        <v>-</v>
      </c>
      <c r="P5" s="198" t="str">
        <f>IF(K5=1,'[1]Récap. annuel'!$C$14,IF([1]Juil25!L5=1,'[1]Récap. annuel'!$C$14/2,"-"))</f>
        <v>-</v>
      </c>
      <c r="Q5" s="199">
        <f>IF(OR(A5="sam.",A5="dim.",A5=""),"-",'Récap. annuel'!$C$14)</f>
        <v>0.34583333333333338</v>
      </c>
      <c r="R5" s="199">
        <f>IF(OR(A5="sam.",A5="dim."),"-",'Récap. annuel'!$C$16)</f>
        <v>0.39876700680272109</v>
      </c>
    </row>
    <row r="6" spans="1:18" x14ac:dyDescent="0.25">
      <c r="A6" s="257" t="s">
        <v>53</v>
      </c>
      <c r="B6" s="209">
        <v>45842</v>
      </c>
      <c r="C6" s="14"/>
      <c r="D6" s="15"/>
      <c r="E6" s="15"/>
      <c r="F6" s="15"/>
      <c r="G6" s="15"/>
      <c r="H6" s="15"/>
      <c r="I6" s="210"/>
      <c r="J6" s="211"/>
      <c r="K6" s="210"/>
      <c r="L6" s="212"/>
      <c r="M6" s="188" t="str">
        <f>IF(SUM((D6-C6),(F6-E6),(H6-G6))=0,IF(I6=1,'[1]Récap. annuel'!$C$14,"-"),SUM((D6-C6),(F6-E6),(H6-G6)))</f>
        <v>-</v>
      </c>
      <c r="N6" s="199" t="str">
        <f t="shared" si="0"/>
        <v>-</v>
      </c>
      <c r="O6" s="199" t="str">
        <f>IF(I6=1,'[1]Récap. annuel'!$C$14,IF([1]Juil25!H6-[1]Juil25!G6=0,"-",[1]Juil25!H6-[1]Juil25!G6))</f>
        <v>-</v>
      </c>
      <c r="P6" s="199" t="str">
        <f>IF(K6=1,'[1]Récap. annuel'!$C$14,IF([1]Juil25!L6=1,'[1]Récap. annuel'!$C$14/2,"-"))</f>
        <v>-</v>
      </c>
      <c r="Q6" s="190">
        <f>IF(OR(A6="sam.",A6="dim.",A6=""),"-",'Récap. annuel'!$C$14)</f>
        <v>0.34583333333333338</v>
      </c>
      <c r="R6" s="190">
        <f>IF(OR(A6="sam.",A6="dim."),"-",'Récap. annuel'!$C$16)</f>
        <v>0.39876700680272109</v>
      </c>
    </row>
    <row r="7" spans="1:18" x14ac:dyDescent="0.25">
      <c r="A7" s="201" t="s">
        <v>47</v>
      </c>
      <c r="B7" s="239">
        <v>45843</v>
      </c>
      <c r="C7" s="18"/>
      <c r="D7" s="19"/>
      <c r="E7" s="19"/>
      <c r="F7" s="19"/>
      <c r="G7" s="19"/>
      <c r="H7" s="19"/>
      <c r="I7" s="202"/>
      <c r="J7" s="219"/>
      <c r="K7" s="202"/>
      <c r="L7" s="203"/>
      <c r="M7" s="204" t="str">
        <f>IF(SUM((D7-C7),(F7-E7),(H7-G7))=0,IF(I7=1,'[1]Récap. annuel'!$C$14,"-"),SUM((D7-C7),(F7-E7),(H7-G7)))</f>
        <v>-</v>
      </c>
      <c r="N7" s="204" t="str">
        <f t="shared" si="0"/>
        <v>-</v>
      </c>
      <c r="O7" s="204" t="str">
        <f>IF(I7=1,'[1]Récap. annuel'!$C$14,IF([1]Juil25!H7-[1]Juil25!G7=0,"-",[1]Juil25!H7-[1]Juil25!G7))</f>
        <v>-</v>
      </c>
      <c r="P7" s="204" t="str">
        <f>IF(K7=1,'[1]Récap. annuel'!$C$14,IF([1]Juil25!L7=1,'[1]Récap. annuel'!$C$14/2,"-"))</f>
        <v>-</v>
      </c>
      <c r="Q7" s="204" t="str">
        <f>IF(OR(A7="sam.",A7="dim.",A7=""),"-",'[1]Récap. annuel'!$C$14)</f>
        <v>-</v>
      </c>
      <c r="R7" s="204" t="str">
        <f>IF(OR(A7="sam.",A7="dim."),"-",'[1]Récap. annuel'!$C$16)</f>
        <v>-</v>
      </c>
    </row>
    <row r="8" spans="1:18" x14ac:dyDescent="0.25">
      <c r="A8" s="201" t="s">
        <v>48</v>
      </c>
      <c r="B8" s="239">
        <v>45844</v>
      </c>
      <c r="C8" s="18"/>
      <c r="D8" s="19"/>
      <c r="E8" s="19"/>
      <c r="F8" s="19"/>
      <c r="G8" s="19"/>
      <c r="H8" s="19"/>
      <c r="I8" s="202"/>
      <c r="J8" s="219"/>
      <c r="K8" s="202"/>
      <c r="L8" s="203"/>
      <c r="M8" s="204" t="str">
        <f>IF(SUM((D8-C8),(F8-E8),(H8-G8))=0,IF(I8=1,'[1]Récap. annuel'!$C$14,"-"),SUM((D8-C8),(F8-E8),(H8-G8)))</f>
        <v>-</v>
      </c>
      <c r="N8" s="204" t="str">
        <f t="shared" si="0"/>
        <v>-</v>
      </c>
      <c r="O8" s="204" t="str">
        <f>IF(I8=1,'[1]Récap. annuel'!$C$14,IF([1]Juil25!H8-[1]Juil25!G8=0,"-",[1]Juil25!H8-[1]Juil25!G8))</f>
        <v>-</v>
      </c>
      <c r="P8" s="204" t="str">
        <f>IF(K8=1,'[1]Récap. annuel'!$C$14,IF([1]Juil25!L8=1,'[1]Récap. annuel'!$C$14/2,"-"))</f>
        <v>-</v>
      </c>
      <c r="Q8" s="204" t="str">
        <f>IF(OR(A8="sam.",A8="dim.",A8=""),"-",'[1]Récap. annuel'!$C$14)</f>
        <v>-</v>
      </c>
      <c r="R8" s="204" t="str">
        <f>IF(OR(A8="sam.",A8="dim."),"-",'[1]Récap. annuel'!$C$16)</f>
        <v>-</v>
      </c>
    </row>
    <row r="9" spans="1:18" x14ac:dyDescent="0.25">
      <c r="A9" s="257" t="s">
        <v>49</v>
      </c>
      <c r="B9" s="257">
        <v>45845</v>
      </c>
      <c r="C9" s="79"/>
      <c r="D9" s="80"/>
      <c r="E9" s="80"/>
      <c r="F9" s="80"/>
      <c r="G9" s="80"/>
      <c r="H9" s="80"/>
      <c r="I9" s="241"/>
      <c r="J9" s="242"/>
      <c r="K9" s="241"/>
      <c r="L9" s="243"/>
      <c r="M9" s="188" t="str">
        <f>IF(SUM((D9-C9),(F9-E9),(H9-G9))=0,IF(I9=1,'[1]Récap. annuel'!$C$14,"-"),SUM((D9-C9),(F9-E9),(H9-G9)))</f>
        <v>-</v>
      </c>
      <c r="N9" s="199" t="str">
        <f t="shared" si="0"/>
        <v>-</v>
      </c>
      <c r="O9" s="199" t="str">
        <f>IF(I9=1,'[1]Récap. annuel'!$C$14,IF([1]Juil25!H9-[1]Juil25!G9=0,"-",[1]Juil25!H9-[1]Juil25!G9))</f>
        <v>-</v>
      </c>
      <c r="P9" s="199" t="str">
        <f>IF(K9=1,'[1]Récap. annuel'!$C$14,IF([1]Juil25!L9=1,'[1]Récap. annuel'!$C$14/2,"-"))</f>
        <v>-</v>
      </c>
      <c r="Q9" s="190" t="s">
        <v>40</v>
      </c>
      <c r="R9" s="190" t="s">
        <v>40</v>
      </c>
    </row>
    <row r="10" spans="1:18" x14ac:dyDescent="0.25">
      <c r="A10" s="192" t="s">
        <v>50</v>
      </c>
      <c r="B10" s="245">
        <v>45846</v>
      </c>
      <c r="C10" s="194"/>
      <c r="D10" s="195"/>
      <c r="E10" s="195"/>
      <c r="F10" s="195"/>
      <c r="G10" s="195"/>
      <c r="H10" s="195"/>
      <c r="I10" s="196"/>
      <c r="J10" s="244"/>
      <c r="K10" s="196"/>
      <c r="L10" s="197"/>
      <c r="M10" s="190" t="str">
        <f>IF(SUM((D10-C10),(F10-E10),(H10-G10))=0,IF(I10=1,'[1]Récap. annuel'!$C$14,"-"),SUM((D10-C10),(F10-E10),(H10-G10)))</f>
        <v>-</v>
      </c>
      <c r="N10" s="332" t="str">
        <f t="shared" si="0"/>
        <v>-</v>
      </c>
      <c r="O10" s="334" t="str">
        <f>IF(I10=1,'[1]Récap. annuel'!$C$14,IF([1]Juil25!H10-[1]Juil25!G10=0,"-",[1]Juil25!H10-[1]Juil25!G10))</f>
        <v>-</v>
      </c>
      <c r="P10" s="198" t="str">
        <f>IF(K10=1,'[1]Récap. annuel'!$C$14,IF([1]Juil25!L10=1,'[1]Récap. annuel'!$C$14/2,"-"))</f>
        <v>-</v>
      </c>
      <c r="Q10" s="199" t="s">
        <v>40</v>
      </c>
      <c r="R10" s="199" t="s">
        <v>40</v>
      </c>
    </row>
    <row r="11" spans="1:18" x14ac:dyDescent="0.25">
      <c r="A11" s="257" t="s">
        <v>51</v>
      </c>
      <c r="B11" s="257">
        <v>45847</v>
      </c>
      <c r="C11" s="79"/>
      <c r="D11" s="80"/>
      <c r="E11" s="80"/>
      <c r="F11" s="80"/>
      <c r="G11" s="80"/>
      <c r="H11" s="80"/>
      <c r="I11" s="241"/>
      <c r="J11" s="242"/>
      <c r="K11" s="241"/>
      <c r="L11" s="243"/>
      <c r="M11" s="188" t="str">
        <f>IF(SUM((D11-C11),(F11-E11),(H11-G11))=0,IF(I11=1,'[1]Récap. annuel'!$C$14,"-"),SUM((D11-C11),(F11-E11),(H11-G11)))</f>
        <v>-</v>
      </c>
      <c r="N11" s="199" t="str">
        <f t="shared" si="0"/>
        <v>-</v>
      </c>
      <c r="O11" s="199" t="str">
        <f>IF(I11=1,'[1]Récap. annuel'!$C$14,IF([1]Juil25!H11-[1]Juil25!G11=0,"-",[1]Juil25!H11-[1]Juil25!G11))</f>
        <v>-</v>
      </c>
      <c r="P11" s="199" t="str">
        <f>IF(K11=1,'[1]Récap. annuel'!$C$14,IF([1]Juil25!L11=1,'[1]Récap. annuel'!$C$14/2,"-"))</f>
        <v>-</v>
      </c>
      <c r="Q11" s="190" t="s">
        <v>40</v>
      </c>
      <c r="R11" s="190" t="s">
        <v>40</v>
      </c>
    </row>
    <row r="12" spans="1:18" x14ac:dyDescent="0.25">
      <c r="A12" s="192" t="s">
        <v>52</v>
      </c>
      <c r="B12" s="245">
        <v>45848</v>
      </c>
      <c r="C12" s="194"/>
      <c r="D12" s="195"/>
      <c r="E12" s="195"/>
      <c r="F12" s="195"/>
      <c r="G12" s="195"/>
      <c r="H12" s="195"/>
      <c r="I12" s="196"/>
      <c r="J12" s="244"/>
      <c r="K12" s="196"/>
      <c r="L12" s="197"/>
      <c r="M12" s="190" t="str">
        <f>IF(SUM((D12-C12),(F12-E12),(H12-G12))=0,IF(I12=1,'[1]Récap. annuel'!$C$14,"-"),SUM((D12-C12),(F12-E12),(H12-G12)))</f>
        <v>-</v>
      </c>
      <c r="N12" s="332" t="str">
        <f t="shared" si="0"/>
        <v>-</v>
      </c>
      <c r="O12" s="334" t="str">
        <f>IF(I12=1,'[1]Récap. annuel'!$C$14,IF([1]Juil25!H12-[1]Juil25!G12=0,"-",[1]Juil25!H12-[1]Juil25!G12))</f>
        <v>-</v>
      </c>
      <c r="P12" s="198" t="str">
        <f>IF(K12=1,'[1]Récap. annuel'!$C$14,IF([1]Juil25!L12=1,'[1]Récap. annuel'!$C$14/2,"-"))</f>
        <v>-</v>
      </c>
      <c r="Q12" s="199" t="s">
        <v>40</v>
      </c>
      <c r="R12" s="199" t="s">
        <v>40</v>
      </c>
    </row>
    <row r="13" spans="1:18" x14ac:dyDescent="0.25">
      <c r="A13" s="257" t="s">
        <v>53</v>
      </c>
      <c r="B13" s="257">
        <v>45849</v>
      </c>
      <c r="C13" s="79"/>
      <c r="D13" s="80"/>
      <c r="E13" s="80"/>
      <c r="F13" s="80"/>
      <c r="G13" s="80"/>
      <c r="H13" s="80"/>
      <c r="I13" s="241"/>
      <c r="J13" s="242"/>
      <c r="K13" s="241"/>
      <c r="L13" s="243"/>
      <c r="M13" s="188" t="str">
        <f>IF(SUM((D13-C13),(F13-E13),(H13-G13))=0,IF(I13=1,'[1]Récap. annuel'!$C$14,"-"),SUM((D13-C13),(F13-E13),(H13-G13)))</f>
        <v>-</v>
      </c>
      <c r="N13" s="199" t="str">
        <f t="shared" si="0"/>
        <v>-</v>
      </c>
      <c r="O13" s="199" t="str">
        <f>IF(I13=1,'[1]Récap. annuel'!$C$14,IF([1]Juil25!H13-[1]Juil25!G13=0,"-",[1]Juil25!H13-[1]Juil25!G13))</f>
        <v>-</v>
      </c>
      <c r="P13" s="199" t="str">
        <f>IF(K13=1,'[1]Récap. annuel'!$C$14,IF([1]Juil25!L13=1,'[1]Récap. annuel'!$C$14/2,"-"))</f>
        <v>-</v>
      </c>
      <c r="Q13" s="190" t="s">
        <v>40</v>
      </c>
      <c r="R13" s="190" t="s">
        <v>40</v>
      </c>
    </row>
    <row r="14" spans="1:18" x14ac:dyDescent="0.25">
      <c r="A14" s="201" t="s">
        <v>47</v>
      </c>
      <c r="B14" s="239">
        <v>45850</v>
      </c>
      <c r="C14" s="18"/>
      <c r="D14" s="19"/>
      <c r="E14" s="19"/>
      <c r="F14" s="19"/>
      <c r="G14" s="19"/>
      <c r="H14" s="19"/>
      <c r="I14" s="202"/>
      <c r="J14" s="219"/>
      <c r="K14" s="202"/>
      <c r="L14" s="203"/>
      <c r="M14" s="204" t="str">
        <f>IF(SUM((D14-C14),(F14-E14),(H14-G14))=0,IF(I14=1,'[1]Récap. annuel'!$C$14,"-"),SUM((D14-C14),(F14-E14),(H14-G14)))</f>
        <v>-</v>
      </c>
      <c r="N14" s="204" t="str">
        <f t="shared" si="0"/>
        <v>-</v>
      </c>
      <c r="O14" s="204" t="str">
        <f>IF(I14=1,'[1]Récap. annuel'!$C$14,IF([1]Juil25!H14-[1]Juil25!G14=0,"-",[1]Juil25!H14-[1]Juil25!G14))</f>
        <v>-</v>
      </c>
      <c r="P14" s="204" t="str">
        <f>IF(K14=1,'[1]Récap. annuel'!$C$14,IF([1]Juil25!L14=1,'[1]Récap. annuel'!$C$14/2,"-"))</f>
        <v>-</v>
      </c>
      <c r="Q14" s="204" t="s">
        <v>40</v>
      </c>
      <c r="R14" s="204" t="s">
        <v>40</v>
      </c>
    </row>
    <row r="15" spans="1:18" x14ac:dyDescent="0.25">
      <c r="A15" s="201" t="s">
        <v>48</v>
      </c>
      <c r="B15" s="239">
        <v>45851</v>
      </c>
      <c r="C15" s="18"/>
      <c r="D15" s="19"/>
      <c r="E15" s="19"/>
      <c r="F15" s="19"/>
      <c r="G15" s="19"/>
      <c r="H15" s="19"/>
      <c r="I15" s="202"/>
      <c r="J15" s="219"/>
      <c r="K15" s="202"/>
      <c r="L15" s="203"/>
      <c r="M15" s="204" t="str">
        <f>IF(SUM((D15-C15),(F15-E15),(H15-G15))=0,IF(I15=1,'[1]Récap. annuel'!$C$14,"-"),SUM((D15-C15),(F15-E15),(H15-G15)))</f>
        <v>-</v>
      </c>
      <c r="N15" s="204" t="str">
        <f t="shared" si="0"/>
        <v>-</v>
      </c>
      <c r="O15" s="204" t="str">
        <f>IF(I15=1,'[1]Récap. annuel'!$C$14,IF([1]Juil25!H15-[1]Juil25!G15=0,"-",[1]Juil25!H15-[1]Juil25!G15))</f>
        <v>-</v>
      </c>
      <c r="P15" s="204" t="str">
        <f>IF(K15=1,'[1]Récap. annuel'!$C$14,IF([1]Juil25!L15=1,'[1]Récap. annuel'!$C$14/2,"-"))</f>
        <v>-</v>
      </c>
      <c r="Q15" s="204" t="s">
        <v>40</v>
      </c>
      <c r="R15" s="204" t="s">
        <v>40</v>
      </c>
    </row>
    <row r="16" spans="1:18" x14ac:dyDescent="0.25">
      <c r="A16" s="257" t="s">
        <v>49</v>
      </c>
      <c r="B16" s="257">
        <v>45852</v>
      </c>
      <c r="C16" s="79"/>
      <c r="D16" s="80"/>
      <c r="E16" s="80"/>
      <c r="F16" s="80"/>
      <c r="G16" s="80"/>
      <c r="H16" s="80"/>
      <c r="I16" s="241"/>
      <c r="J16" s="242"/>
      <c r="K16" s="241"/>
      <c r="L16" s="243"/>
      <c r="M16" s="188" t="str">
        <f>IF(SUM((D16-C16),(F16-E16),(H16-G16))=0,IF(I16=1,'[1]Récap. annuel'!$C$14,"-"),SUM((D16-C16),(F16-E16),(H16-G16)))</f>
        <v>-</v>
      </c>
      <c r="N16" s="199" t="str">
        <f t="shared" si="0"/>
        <v>-</v>
      </c>
      <c r="O16" s="199" t="str">
        <f>IF(I16=1,'[1]Récap. annuel'!$C$14,IF([1]Juil25!H16-[1]Juil25!G16=0,"-",[1]Juil25!H16-[1]Juil25!G16))</f>
        <v>-</v>
      </c>
      <c r="P16" s="199" t="str">
        <f>IF(K16=1,'[1]Récap. annuel'!$C$14,IF([1]Juil25!L16=1,'[1]Récap. annuel'!$C$14/2,"-"))</f>
        <v>-</v>
      </c>
      <c r="Q16" s="190" t="s">
        <v>40</v>
      </c>
      <c r="R16" s="190" t="s">
        <v>40</v>
      </c>
    </row>
    <row r="17" spans="1:18" x14ac:dyDescent="0.25">
      <c r="A17" s="192" t="s">
        <v>50</v>
      </c>
      <c r="B17" s="245">
        <v>45853</v>
      </c>
      <c r="C17" s="194"/>
      <c r="D17" s="195"/>
      <c r="E17" s="195"/>
      <c r="F17" s="195"/>
      <c r="G17" s="195"/>
      <c r="H17" s="195"/>
      <c r="I17" s="196"/>
      <c r="J17" s="244"/>
      <c r="K17" s="196"/>
      <c r="L17" s="197"/>
      <c r="M17" s="190" t="str">
        <f>IF(SUM((D17-C17),(F17-E17),(H17-G17))=0,IF(I17=1,'[1]Récap. annuel'!$C$14,"-"),SUM((D17-C17),(F17-E17),(H17-G17)))</f>
        <v>-</v>
      </c>
      <c r="N17" s="332" t="str">
        <f t="shared" si="0"/>
        <v>-</v>
      </c>
      <c r="O17" s="334" t="str">
        <f>IF(I17=1,'[1]Récap. annuel'!$C$14,IF([1]Juil25!H17-[1]Juil25!G17=0,"-",[1]Juil25!H17-[1]Juil25!G17))</f>
        <v>-</v>
      </c>
      <c r="P17" s="198" t="str">
        <f>IF(K17=1,'[1]Récap. annuel'!$C$14,IF([1]Juil25!L17=1,'[1]Récap. annuel'!$C$14/2,"-"))</f>
        <v>-</v>
      </c>
      <c r="Q17" s="199" t="s">
        <v>40</v>
      </c>
      <c r="R17" s="199" t="s">
        <v>40</v>
      </c>
    </row>
    <row r="18" spans="1:18" x14ac:dyDescent="0.25">
      <c r="A18" s="257" t="s">
        <v>51</v>
      </c>
      <c r="B18" s="257">
        <v>45854</v>
      </c>
      <c r="C18" s="79"/>
      <c r="D18" s="80"/>
      <c r="E18" s="80"/>
      <c r="F18" s="80"/>
      <c r="G18" s="80"/>
      <c r="H18" s="80"/>
      <c r="I18" s="241"/>
      <c r="J18" s="242"/>
      <c r="K18" s="241"/>
      <c r="L18" s="243"/>
      <c r="M18" s="188" t="str">
        <f>IF(SUM((D18-C18),(F18-E18),(H18-G18))=0,IF(I18=1,'[1]Récap. annuel'!$C$14,"-"),SUM((D18-C18),(F18-E18),(H18-G18)))</f>
        <v>-</v>
      </c>
      <c r="N18" s="199" t="str">
        <f t="shared" si="0"/>
        <v>-</v>
      </c>
      <c r="O18" s="199" t="str">
        <f>IF(I18=1,'[1]Récap. annuel'!$C$14,IF([1]Juil25!H18-[1]Juil25!G18=0,"-",[1]Juil25!H18-[1]Juil25!G18))</f>
        <v>-</v>
      </c>
      <c r="P18" s="199" t="str">
        <f>IF(K18=1,'[1]Récap. annuel'!$C$14,IF([1]Juil25!L18=1,'[1]Récap. annuel'!$C$14/2,"-"))</f>
        <v>-</v>
      </c>
      <c r="Q18" s="190" t="s">
        <v>40</v>
      </c>
      <c r="R18" s="190" t="s">
        <v>40</v>
      </c>
    </row>
    <row r="19" spans="1:18" x14ac:dyDescent="0.25">
      <c r="A19" s="192" t="s">
        <v>52</v>
      </c>
      <c r="B19" s="245">
        <v>45855</v>
      </c>
      <c r="C19" s="194"/>
      <c r="D19" s="195"/>
      <c r="E19" s="195"/>
      <c r="F19" s="195"/>
      <c r="G19" s="195"/>
      <c r="H19" s="195"/>
      <c r="I19" s="196"/>
      <c r="J19" s="244"/>
      <c r="K19" s="196"/>
      <c r="L19" s="197"/>
      <c r="M19" s="190" t="str">
        <f>IF(SUM((D19-C19),(F19-E19),(H19-G19))=0,IF(I19=1,'[1]Récap. annuel'!$C$14,"-"),SUM((D19-C19),(F19-E19),(H19-G19)))</f>
        <v>-</v>
      </c>
      <c r="N19" s="332" t="str">
        <f t="shared" si="0"/>
        <v>-</v>
      </c>
      <c r="O19" s="334" t="str">
        <f>IF(I19=1,'[1]Récap. annuel'!$C$14,IF([1]Juil25!H19-[1]Juil25!G19=0,"-",[1]Juil25!H19-[1]Juil25!G19))</f>
        <v>-</v>
      </c>
      <c r="P19" s="198" t="str">
        <f>IF(K19=1,'[1]Récap. annuel'!$C$14,IF([1]Juil25!L19=1,'[1]Récap. annuel'!$C$14/2,"-"))</f>
        <v>-</v>
      </c>
      <c r="Q19" s="199" t="s">
        <v>40</v>
      </c>
      <c r="R19" s="199" t="s">
        <v>40</v>
      </c>
    </row>
    <row r="20" spans="1:18" x14ac:dyDescent="0.25">
      <c r="A20" s="257" t="s">
        <v>53</v>
      </c>
      <c r="B20" s="257">
        <v>45856</v>
      </c>
      <c r="C20" s="79"/>
      <c r="D20" s="80"/>
      <c r="E20" s="80"/>
      <c r="F20" s="80"/>
      <c r="G20" s="80"/>
      <c r="H20" s="80"/>
      <c r="I20" s="241"/>
      <c r="J20" s="242"/>
      <c r="K20" s="241"/>
      <c r="L20" s="243"/>
      <c r="M20" s="188" t="str">
        <f>IF(SUM((D20-C20),(F20-E20),(H20-G20))=0,IF(I20=1,'[1]Récap. annuel'!$C$14,"-"),SUM((D20-C20),(F20-E20),(H20-G20)))</f>
        <v>-</v>
      </c>
      <c r="N20" s="199" t="str">
        <f t="shared" si="0"/>
        <v>-</v>
      </c>
      <c r="O20" s="199" t="str">
        <f>IF(I20=1,'[1]Récap. annuel'!$C$14,IF([1]Juil25!H20-[1]Juil25!G20=0,"-",[1]Juil25!H20-[1]Juil25!G20))</f>
        <v>-</v>
      </c>
      <c r="P20" s="199" t="str">
        <f>IF(K20=1,'[1]Récap. annuel'!$C$14,IF([1]Juil25!L20=1,'[1]Récap. annuel'!$C$14/2,"-"))</f>
        <v>-</v>
      </c>
      <c r="Q20" s="190" t="s">
        <v>40</v>
      </c>
      <c r="R20" s="190" t="s">
        <v>40</v>
      </c>
    </row>
    <row r="21" spans="1:18" x14ac:dyDescent="0.25">
      <c r="A21" s="201" t="s">
        <v>47</v>
      </c>
      <c r="B21" s="239">
        <v>45857</v>
      </c>
      <c r="C21" s="18"/>
      <c r="D21" s="19"/>
      <c r="E21" s="19"/>
      <c r="F21" s="19"/>
      <c r="G21" s="19"/>
      <c r="H21" s="19"/>
      <c r="I21" s="202"/>
      <c r="J21" s="219"/>
      <c r="K21" s="202"/>
      <c r="L21" s="203"/>
      <c r="M21" s="204" t="str">
        <f>IF(SUM((D21-C21),(F21-E21),(H21-G21))=0,IF(I21=1,'[1]Récap. annuel'!$C$14,"-"),SUM((D21-C21),(F21-E21),(H21-G21)))</f>
        <v>-</v>
      </c>
      <c r="N21" s="204" t="str">
        <f t="shared" si="0"/>
        <v>-</v>
      </c>
      <c r="O21" s="204" t="str">
        <f>IF(I21=1,'[1]Récap. annuel'!$C$14,IF([1]Juil25!H21-[1]Juil25!G21=0,"-",[1]Juil25!H21-[1]Juil25!G21))</f>
        <v>-</v>
      </c>
      <c r="P21" s="204" t="str">
        <f>IF(K21=1,'[1]Récap. annuel'!$C$14,IF([1]Juil25!L21=1,'[1]Récap. annuel'!$C$14/2,"-"))</f>
        <v>-</v>
      </c>
      <c r="Q21" s="204" t="s">
        <v>40</v>
      </c>
      <c r="R21" s="204" t="s">
        <v>40</v>
      </c>
    </row>
    <row r="22" spans="1:18" x14ac:dyDescent="0.25">
      <c r="A22" s="201" t="s">
        <v>48</v>
      </c>
      <c r="B22" s="239">
        <v>45858</v>
      </c>
      <c r="C22" s="18"/>
      <c r="D22" s="19"/>
      <c r="E22" s="19"/>
      <c r="F22" s="19"/>
      <c r="G22" s="19"/>
      <c r="H22" s="19"/>
      <c r="I22" s="202"/>
      <c r="J22" s="219"/>
      <c r="K22" s="202"/>
      <c r="L22" s="203"/>
      <c r="M22" s="204" t="str">
        <f>IF(SUM((D22-C22),(F22-E22),(H22-G22))=0,IF(I22=1,'[1]Récap. annuel'!$C$14,"-"),SUM((D22-C22),(F22-E22),(H22-G22)))</f>
        <v>-</v>
      </c>
      <c r="N22" s="204" t="str">
        <f t="shared" si="0"/>
        <v>-</v>
      </c>
      <c r="O22" s="204" t="str">
        <f>IF(I22=1,'[1]Récap. annuel'!$C$14,IF([1]Juil25!H22-[1]Juil25!G22=0,"-",[1]Juil25!H22-[1]Juil25!G22))</f>
        <v>-</v>
      </c>
      <c r="P22" s="204" t="str">
        <f>IF(K22=1,'[1]Récap. annuel'!$C$14,IF([1]Juil25!L22=1,'[1]Récap. annuel'!$C$14/2,"-"))</f>
        <v>-</v>
      </c>
      <c r="Q22" s="204" t="str">
        <f>IF(OR(A22="sam.",A22="dim.",A22=""),"-",'[1]Récap. annuel'!$C$14)</f>
        <v>-</v>
      </c>
      <c r="R22" s="204" t="s">
        <v>40</v>
      </c>
    </row>
    <row r="23" spans="1:18" x14ac:dyDescent="0.25">
      <c r="A23" s="257" t="s">
        <v>49</v>
      </c>
      <c r="B23" s="257">
        <v>45859</v>
      </c>
      <c r="C23" s="79"/>
      <c r="D23" s="80"/>
      <c r="E23" s="80"/>
      <c r="F23" s="80"/>
      <c r="G23" s="80"/>
      <c r="H23" s="80"/>
      <c r="I23" s="241"/>
      <c r="J23" s="242"/>
      <c r="K23" s="241"/>
      <c r="L23" s="243"/>
      <c r="M23" s="188" t="str">
        <f>IF(SUM((D23-C23),(F23-E23),(H23-G23))=0,IF(I23=1,'[1]Récap. annuel'!$C$14,"-"),SUM((D23-C23),(F23-E23),(H23-G23)))</f>
        <v>-</v>
      </c>
      <c r="N23" s="199" t="str">
        <f t="shared" si="0"/>
        <v>-</v>
      </c>
      <c r="O23" s="199" t="str">
        <f>IF(I23=1,'[1]Récap. annuel'!$C$14,IF([1]Juil25!H23-[1]Juil25!G23=0,"-",[1]Juil25!H23-[1]Juil25!G23))</f>
        <v>-</v>
      </c>
      <c r="P23" s="199" t="str">
        <f>IF(K23=1,'[1]Récap. annuel'!$C$14,IF([1]Juil25!L23=1,'[1]Récap. annuel'!$C$14/2,"-"))</f>
        <v>-</v>
      </c>
      <c r="Q23" s="190" t="s">
        <v>40</v>
      </c>
      <c r="R23" s="190" t="s">
        <v>40</v>
      </c>
    </row>
    <row r="24" spans="1:18" x14ac:dyDescent="0.25">
      <c r="A24" s="192" t="s">
        <v>50</v>
      </c>
      <c r="B24" s="245">
        <v>45860</v>
      </c>
      <c r="C24" s="194"/>
      <c r="D24" s="195"/>
      <c r="E24" s="195"/>
      <c r="F24" s="195"/>
      <c r="G24" s="195"/>
      <c r="H24" s="195"/>
      <c r="I24" s="196"/>
      <c r="J24" s="244"/>
      <c r="K24" s="196"/>
      <c r="L24" s="197"/>
      <c r="M24" s="190" t="str">
        <f>IF(SUM((D24-C24),(F24-E24),(H24-G24))=0,IF(I24=1,'[1]Récap. annuel'!$C$14,"-"),SUM((D24-C24),(F24-E24),(H24-G24)))</f>
        <v>-</v>
      </c>
      <c r="N24" s="332" t="str">
        <f t="shared" si="0"/>
        <v>-</v>
      </c>
      <c r="O24" s="334" t="str">
        <f>IF(I24=1,'[1]Récap. annuel'!$C$14,IF([1]Juil25!H24-[1]Juil25!G24=0,"-",[1]Juil25!H24-[1]Juil25!G24))</f>
        <v>-</v>
      </c>
      <c r="P24" s="198" t="str">
        <f>IF(K24=1,'[1]Récap. annuel'!$C$14,IF([1]Juil25!L24=1,'[1]Récap. annuel'!$C$14/2,"-"))</f>
        <v>-</v>
      </c>
      <c r="Q24" s="199">
        <f>IF(OR(A24="sam.",A24="dim.",A24=""),"-",'Récap. annuel'!$C$14)</f>
        <v>0.34583333333333338</v>
      </c>
      <c r="R24" s="199" t="s">
        <v>40</v>
      </c>
    </row>
    <row r="25" spans="1:18" x14ac:dyDescent="0.25">
      <c r="A25" s="257" t="s">
        <v>51</v>
      </c>
      <c r="B25" s="257">
        <v>45861</v>
      </c>
      <c r="C25" s="79"/>
      <c r="D25" s="80"/>
      <c r="E25" s="80"/>
      <c r="F25" s="80"/>
      <c r="G25" s="80"/>
      <c r="H25" s="80"/>
      <c r="I25" s="241"/>
      <c r="J25" s="242"/>
      <c r="K25" s="241"/>
      <c r="L25" s="243"/>
      <c r="M25" s="188" t="str">
        <f>IF(SUM((D25-C25),(F25-E25),(H25-G25))=0,IF(I25=1,'[1]Récap. annuel'!$C$14,"-"),SUM((D25-C25),(F25-E25),(H25-G25)))</f>
        <v>-</v>
      </c>
      <c r="N25" s="199" t="str">
        <f t="shared" si="0"/>
        <v>-</v>
      </c>
      <c r="O25" s="199" t="str">
        <f>IF(I25=1,'[1]Récap. annuel'!$C$14,IF([1]Juil25!H25-[1]Juil25!G25=0,"-",[1]Juil25!H25-[1]Juil25!G25))</f>
        <v>-</v>
      </c>
      <c r="P25" s="199" t="str">
        <f>IF(K25=1,'[1]Récap. annuel'!$C$14,IF([1]Juil25!L25=1,'[1]Récap. annuel'!$C$14/2,"-"))</f>
        <v>-</v>
      </c>
      <c r="Q25" s="190">
        <f>IF(OR(A25="sam.",A25="dim.",A25=""),"-",'Récap. annuel'!$C$14)</f>
        <v>0.34583333333333338</v>
      </c>
      <c r="R25" s="190" t="s">
        <v>40</v>
      </c>
    </row>
    <row r="26" spans="1:18" x14ac:dyDescent="0.25">
      <c r="A26" s="192" t="s">
        <v>52</v>
      </c>
      <c r="B26" s="245">
        <v>45862</v>
      </c>
      <c r="C26" s="194"/>
      <c r="D26" s="195"/>
      <c r="E26" s="195"/>
      <c r="F26" s="195"/>
      <c r="G26" s="195"/>
      <c r="H26" s="195"/>
      <c r="I26" s="196"/>
      <c r="J26" s="244"/>
      <c r="K26" s="196"/>
      <c r="L26" s="197"/>
      <c r="M26" s="190" t="str">
        <f>IF(SUM((D26-C26),(F26-E26),(H26-G26))=0,IF(I26=1,'[1]Récap. annuel'!$C$14,"-"),SUM((D26-C26),(F26-E26),(H26-G26)))</f>
        <v>-</v>
      </c>
      <c r="N26" s="332" t="str">
        <f t="shared" si="0"/>
        <v>-</v>
      </c>
      <c r="O26" s="334" t="str">
        <f>IF(I26=1,'[1]Récap. annuel'!$C$14,IF([1]Juil25!H26-[1]Juil25!G26=0,"-",[1]Juil25!H26-[1]Juil25!G26))</f>
        <v>-</v>
      </c>
      <c r="P26" s="198" t="str">
        <f>IF(K26=1,'[1]Récap. annuel'!$C$14,IF([1]Juil25!L26=1,'[1]Récap. annuel'!$C$14/2,"-"))</f>
        <v>-</v>
      </c>
      <c r="Q26" s="199">
        <f>IF(OR(A26="sam.",A26="dim.",A26=""),"-",'Récap. annuel'!$C$14)</f>
        <v>0.34583333333333338</v>
      </c>
      <c r="R26" s="199" t="s">
        <v>40</v>
      </c>
    </row>
    <row r="27" spans="1:18" x14ac:dyDescent="0.25">
      <c r="A27" s="257" t="s">
        <v>53</v>
      </c>
      <c r="B27" s="257">
        <v>45863</v>
      </c>
      <c r="C27" s="79"/>
      <c r="D27" s="80"/>
      <c r="E27" s="80"/>
      <c r="F27" s="80"/>
      <c r="G27" s="80"/>
      <c r="H27" s="80"/>
      <c r="I27" s="241"/>
      <c r="J27" s="242"/>
      <c r="K27" s="241"/>
      <c r="L27" s="243"/>
      <c r="M27" s="188" t="str">
        <f>IF(SUM((D27-C27),(F27-E27),(H27-G27))=0,IF(I27=1,'[1]Récap. annuel'!$C$14,"-"),SUM((D27-C27),(F27-E27),(H27-G27)))</f>
        <v>-</v>
      </c>
      <c r="N27" s="199" t="str">
        <f t="shared" si="0"/>
        <v>-</v>
      </c>
      <c r="O27" s="199" t="str">
        <f>IF(I27=1,'[1]Récap. annuel'!$C$14,IF([1]Juil25!H27-[1]Juil25!G27=0,"-",[1]Juil25!H27-[1]Juil25!G27))</f>
        <v>-</v>
      </c>
      <c r="P27" s="199" t="str">
        <f>IF(K27=1,'[1]Récap. annuel'!$C$14,IF([1]Juil25!L27=1,'[1]Récap. annuel'!$C$14/2,"-"))</f>
        <v>-</v>
      </c>
      <c r="Q27" s="190">
        <f>IF(OR(A27="sam.",A27="dim.",A27=""),"-",'Récap. annuel'!$C$14)</f>
        <v>0.34583333333333338</v>
      </c>
      <c r="R27" s="190" t="s">
        <v>40</v>
      </c>
    </row>
    <row r="28" spans="1:18" x14ac:dyDescent="0.25">
      <c r="A28" s="201" t="s">
        <v>47</v>
      </c>
      <c r="B28" s="239">
        <v>45864</v>
      </c>
      <c r="C28" s="18"/>
      <c r="D28" s="19"/>
      <c r="E28" s="19"/>
      <c r="F28" s="19"/>
      <c r="G28" s="19"/>
      <c r="H28" s="19"/>
      <c r="I28" s="202"/>
      <c r="J28" s="219"/>
      <c r="K28" s="202"/>
      <c r="L28" s="203"/>
      <c r="M28" s="204" t="str">
        <f>IF(SUM((D28-C28),(F28-E28),(H28-G28))=0,IF(I28=1,'[1]Récap. annuel'!$C$14,"-"),SUM((D28-C28),(F28-E28),(H28-G28)))</f>
        <v>-</v>
      </c>
      <c r="N28" s="204" t="str">
        <f t="shared" si="0"/>
        <v>-</v>
      </c>
      <c r="O28" s="204" t="str">
        <f>IF(I28=1,'[1]Récap. annuel'!$C$14,IF([1]Juil25!H28-[1]Juil25!G28=0,"-",[1]Juil25!H28-[1]Juil25!G28))</f>
        <v>-</v>
      </c>
      <c r="P28" s="204" t="str">
        <f>IF(K28=1,'[1]Récap. annuel'!$C$14,IF([1]Juil25!L28=1,'[1]Récap. annuel'!$C$14/2,"-"))</f>
        <v>-</v>
      </c>
      <c r="Q28" s="204" t="str">
        <f>IF(OR(A28="sam.",A28="dim.",A28=""),"-",'Récap. annuel'!$C$14)</f>
        <v>-</v>
      </c>
      <c r="R28" s="204" t="s">
        <v>40</v>
      </c>
    </row>
    <row r="29" spans="1:18" x14ac:dyDescent="0.25">
      <c r="A29" s="201" t="s">
        <v>48</v>
      </c>
      <c r="B29" s="239">
        <v>45865</v>
      </c>
      <c r="C29" s="18"/>
      <c r="D29" s="19"/>
      <c r="E29" s="19"/>
      <c r="F29" s="19"/>
      <c r="G29" s="19"/>
      <c r="H29" s="19"/>
      <c r="I29" s="202"/>
      <c r="J29" s="219"/>
      <c r="K29" s="202"/>
      <c r="L29" s="203"/>
      <c r="M29" s="204" t="str">
        <f>IF(SUM((D29-C29),(F29-E29),(H29-G29))=0,IF(I29=1,'[1]Récap. annuel'!$C$14,"-"),SUM((D29-C29),(F29-E29),(H29-G29)))</f>
        <v>-</v>
      </c>
      <c r="N29" s="204" t="str">
        <f t="shared" si="0"/>
        <v>-</v>
      </c>
      <c r="O29" s="204" t="str">
        <f>IF(I29=1,'[1]Récap. annuel'!$C$14,IF([1]Juil25!H29-[1]Juil25!G29=0,"-",[1]Juil25!H29-[1]Juil25!G29))</f>
        <v>-</v>
      </c>
      <c r="P29" s="204" t="str">
        <f>IF(K29=1,'[1]Récap. annuel'!$C$14,IF([1]Juil25!L29=1,'[1]Récap. annuel'!$C$14/2,"-"))</f>
        <v>-</v>
      </c>
      <c r="Q29" s="204" t="str">
        <f>IF(OR(A29="sam.",A29="dim.",A29=""),"-",'Récap. annuel'!$C$14)</f>
        <v>-</v>
      </c>
      <c r="R29" s="204" t="s">
        <v>40</v>
      </c>
    </row>
    <row r="30" spans="1:18" x14ac:dyDescent="0.25">
      <c r="A30" s="257" t="s">
        <v>49</v>
      </c>
      <c r="B30" s="257">
        <v>45866</v>
      </c>
      <c r="C30" s="79"/>
      <c r="D30" s="80"/>
      <c r="E30" s="80"/>
      <c r="F30" s="80"/>
      <c r="G30" s="80"/>
      <c r="H30" s="80"/>
      <c r="I30" s="241"/>
      <c r="J30" s="242"/>
      <c r="K30" s="241"/>
      <c r="L30" s="243"/>
      <c r="M30" s="188" t="str">
        <f>IF(SUM((D30-C30),(F30-E30),(H30-G30))=0,IF(I30=1,'[1]Récap. annuel'!$C$14,"-"),SUM((D30-C30),(F30-E30),(H30-G30)))</f>
        <v>-</v>
      </c>
      <c r="N30" s="199" t="str">
        <f t="shared" si="0"/>
        <v>-</v>
      </c>
      <c r="O30" s="199" t="str">
        <f>IF(I30=1,'[1]Récap. annuel'!$C$14,IF([1]Juil25!H30-[1]Juil25!G30=0,"-",[1]Juil25!H30-[1]Juil25!G30))</f>
        <v>-</v>
      </c>
      <c r="P30" s="199" t="str">
        <f>IF(K30=1,'[1]Récap. annuel'!$C$14,IF([1]Juil25!L30=1,'[1]Récap. annuel'!$C$14/2,"-"))</f>
        <v>-</v>
      </c>
      <c r="Q30" s="190">
        <f>IF(OR(A30="sam.",A30="dim.",A30=""),"-",'Récap. annuel'!$C$14)</f>
        <v>0.34583333333333338</v>
      </c>
      <c r="R30" s="190" t="s">
        <v>40</v>
      </c>
    </row>
    <row r="31" spans="1:18" x14ac:dyDescent="0.25">
      <c r="A31" s="192" t="s">
        <v>50</v>
      </c>
      <c r="B31" s="245">
        <v>45867</v>
      </c>
      <c r="C31" s="194"/>
      <c r="D31" s="195"/>
      <c r="E31" s="195"/>
      <c r="F31" s="195"/>
      <c r="G31" s="195"/>
      <c r="H31" s="195"/>
      <c r="I31" s="196"/>
      <c r="J31" s="244"/>
      <c r="K31" s="196"/>
      <c r="L31" s="197"/>
      <c r="M31" s="190" t="str">
        <f>IF(SUM((D31-C31),(F31-E31),(H31-G31))=0,IF(I31=1,'[1]Récap. annuel'!$C$14,"-"),SUM((D31-C31),(F31-E31),(H31-G31)))</f>
        <v>-</v>
      </c>
      <c r="N31" s="332" t="str">
        <f t="shared" si="0"/>
        <v>-</v>
      </c>
      <c r="O31" s="334" t="str">
        <f>IF(I31=1,'[1]Récap. annuel'!$C$14,IF([1]Juil25!H31-[1]Juil25!G31=0,"-",[1]Juil25!H31-[1]Juil25!G31))</f>
        <v>-</v>
      </c>
      <c r="P31" s="198" t="str">
        <f>IF(K31=1,'[1]Récap. annuel'!$C$14,IF([1]Juil25!L31=1,'[1]Récap. annuel'!$C$14/2,"-"))</f>
        <v>-</v>
      </c>
      <c r="Q31" s="199">
        <f>IF(OR(A31="sam.",A31="dim.",A31=""),"-",'Récap. annuel'!$C$14)</f>
        <v>0.34583333333333338</v>
      </c>
      <c r="R31" s="199" t="s">
        <v>40</v>
      </c>
    </row>
    <row r="32" spans="1:18" x14ac:dyDescent="0.25">
      <c r="A32" s="257" t="s">
        <v>51</v>
      </c>
      <c r="B32" s="257">
        <v>45868</v>
      </c>
      <c r="C32" s="79"/>
      <c r="D32" s="80"/>
      <c r="E32" s="80"/>
      <c r="F32" s="80"/>
      <c r="G32" s="80"/>
      <c r="H32" s="80"/>
      <c r="I32" s="241"/>
      <c r="J32" s="242"/>
      <c r="K32" s="241"/>
      <c r="L32" s="243"/>
      <c r="M32" s="188" t="str">
        <f>IF(SUM((D32-C32),(F32-E32),(H32-G32))=0,IF(I32=1,'[1]Récap. annuel'!$C$14,"-"),SUM((D32-C32),(F32-E32),(H32-G32)))</f>
        <v>-</v>
      </c>
      <c r="N32" s="199" t="str">
        <f t="shared" si="0"/>
        <v>-</v>
      </c>
      <c r="O32" s="199" t="str">
        <f>IF(I32=1,'[1]Récap. annuel'!$C$14,IF([1]Juil25!H32-[1]Juil25!G32=0,"-",[1]Juil25!H32-[1]Juil25!G32))</f>
        <v>-</v>
      </c>
      <c r="P32" s="199" t="str">
        <f>IF(K32=1,'[1]Récap. annuel'!$C$14,IF([1]Juil25!L32=1,'[1]Récap. annuel'!$C$14/2,"-"))</f>
        <v>-</v>
      </c>
      <c r="Q32" s="190">
        <f>IF(OR(A32="sam.",A32="dim.",A32=""),"-",'Récap. annuel'!$C$14)</f>
        <v>0.34583333333333338</v>
      </c>
      <c r="R32" s="399" t="s">
        <v>40</v>
      </c>
    </row>
    <row r="33" spans="1:18" ht="15.75" thickBot="1" x14ac:dyDescent="0.3">
      <c r="A33" s="248" t="s">
        <v>52</v>
      </c>
      <c r="B33" s="400">
        <v>45869</v>
      </c>
      <c r="C33" s="401"/>
      <c r="D33" s="355"/>
      <c r="E33" s="355"/>
      <c r="F33" s="355"/>
      <c r="G33" s="355"/>
      <c r="H33" s="355"/>
      <c r="I33" s="356"/>
      <c r="J33" s="357"/>
      <c r="K33" s="356"/>
      <c r="L33" s="358"/>
      <c r="M33" s="253" t="str">
        <f>IF(SUM((D33-C33),(F33-E33),(H33-G33))=0,IF(I33=1,'[1]Récap. annuel'!$C$14,"-"),SUM((D33-C33),(F33-E33),(H33-G33)))</f>
        <v>-</v>
      </c>
      <c r="N33" s="402" t="str">
        <f t="shared" si="0"/>
        <v>-</v>
      </c>
      <c r="O33" s="403" t="str">
        <f>IF(I33=1,'[1]Récap. annuel'!$C$14,IF([1]Juil25!H33-[1]Juil25!G33=0,"-",[1]Juil25!H33-[1]Juil25!G33))</f>
        <v>-</v>
      </c>
      <c r="P33" s="359" t="str">
        <f>IF(K33=1,'[1]Récap. annuel'!$C$14,IF([1]Juil25!L33=1,'[1]Récap. annuel'!$C$14/2,"-"))</f>
        <v>-</v>
      </c>
      <c r="Q33" s="254">
        <f>IF(OR(A33="sam.",A33="dim.",A33=""),"-",'Récap. annuel'!$C$14)</f>
        <v>0.34583333333333338</v>
      </c>
      <c r="R33" s="254" t="s">
        <v>40</v>
      </c>
    </row>
    <row r="34" spans="1:18" ht="15.75" thickBot="1" x14ac:dyDescent="0.3">
      <c r="A34" s="236"/>
      <c r="B34" s="236"/>
      <c r="C34" s="229"/>
      <c r="D34" s="229"/>
      <c r="E34" s="229"/>
      <c r="F34" s="229"/>
      <c r="G34" s="229"/>
      <c r="H34" s="229"/>
      <c r="I34" s="157"/>
      <c r="J34" s="230"/>
      <c r="K34" s="429" t="s">
        <v>7</v>
      </c>
      <c r="L34" s="431"/>
      <c r="M34" s="255">
        <f t="shared" ref="M34:R34" si="1">SUM(M3:M33)</f>
        <v>0</v>
      </c>
      <c r="N34" s="255">
        <f t="shared" si="1"/>
        <v>0</v>
      </c>
      <c r="O34" s="255">
        <f t="shared" si="1"/>
        <v>0</v>
      </c>
      <c r="P34" s="255">
        <f t="shared" si="1"/>
        <v>0</v>
      </c>
      <c r="Q34" s="256">
        <f t="shared" si="1"/>
        <v>4.1499999999999995</v>
      </c>
      <c r="R34" s="256">
        <f t="shared" si="1"/>
        <v>1.5950680272108844</v>
      </c>
    </row>
    <row r="35" spans="1:18" ht="15.75" thickBot="1" x14ac:dyDescent="0.3">
      <c r="A35" s="236"/>
      <c r="B35" s="236"/>
      <c r="C35" s="229"/>
      <c r="D35" s="229"/>
      <c r="E35" s="229"/>
      <c r="F35" s="229"/>
      <c r="G35" s="229"/>
      <c r="H35" s="229"/>
      <c r="I35" s="157"/>
      <c r="J35" s="230"/>
      <c r="K35" s="429" t="s">
        <v>15</v>
      </c>
      <c r="L35" s="430"/>
      <c r="M35" s="234">
        <f>[1]Juin25!M34-(SUM(SUM([1]Juil25!K3:K33),SUM([1]Juil25!L3:L33)/2))</f>
        <v>55</v>
      </c>
      <c r="N35" s="229"/>
      <c r="O35" s="229"/>
      <c r="P35" s="229"/>
      <c r="Q35" s="229"/>
      <c r="R35" s="229"/>
    </row>
    <row r="36" spans="1:18" ht="15.75" thickBot="1" x14ac:dyDescent="0.3">
      <c r="A36" s="236"/>
      <c r="B36" s="236"/>
      <c r="C36" s="229"/>
      <c r="D36" s="229"/>
      <c r="E36" s="229"/>
      <c r="F36" s="229"/>
      <c r="G36" s="229"/>
      <c r="H36" s="229"/>
      <c r="I36" s="157"/>
      <c r="J36" s="230"/>
      <c r="K36" s="429" t="s">
        <v>14</v>
      </c>
      <c r="L36" s="430"/>
      <c r="M36" s="237">
        <f>SUM(SUMIF(G3:G33,"&lt;&gt;",O3:O33),SUMIF(I3:I33,"&lt;&gt;",O3:O33))</f>
        <v>0</v>
      </c>
      <c r="N36" s="229"/>
      <c r="O36" s="229"/>
      <c r="P36" s="229"/>
      <c r="Q36" s="229"/>
      <c r="R36" s="229"/>
    </row>
  </sheetData>
  <protectedRanges>
    <protectedRange algorithmName="SHA-512" hashValue="2QImkUwPol4+H0cOE67zGKRncYVWhzyaLCQJq1CQY1dDOAk7opYkXWmWRH5hJT1EZO/hB2iXZ/gGW9hmCXMP6g==" saltValue="l1JW0G/Xh5gw+vzfEIzm6w==" spinCount="100000" sqref="M37:M1048576 Q37:Q1048576 A37:B1048576" name="mois_nonModifiable"/>
    <protectedRange algorithmName="SHA-512" hashValue="2QImkUwPol4+H0cOE67zGKRncYVWhzyaLCQJq1CQY1dDOAk7opYkXWmWRH5hJT1EZO/hB2iXZ/gGW9hmCXMP6g==" saltValue="l1JW0G/Xh5gw+vzfEIzm6w==" spinCount="100000" sqref="N37:P1048576" name="mois_nonModifiable_3"/>
    <protectedRange algorithmName="SHA-512" hashValue="2QImkUwPol4+H0cOE67zGKRncYVWhzyaLCQJq1CQY1dDOAk7opYkXWmWRH5hJT1EZO/hB2iXZ/gGW9hmCXMP6g==" saltValue="l1JW0G/Xh5gw+vzfEIzm6w==" spinCount="100000" sqref="M1:M35 A1:B36 Q1:Q36" name="mois_nonModifiable_1"/>
    <protectedRange algorithmName="SHA-512" hashValue="2QImkUwPol4+H0cOE67zGKRncYVWhzyaLCQJq1CQY1dDOAk7opYkXWmWRH5hJT1EZO/hB2iXZ/gGW9hmCXMP6g==" saltValue="l1JW0G/Xh5gw+vzfEIzm6w==" spinCount="100000" sqref="M36" name="mois_nonModifiable_1_2"/>
    <protectedRange algorithmName="SHA-512" hashValue="2QImkUwPol4+H0cOE67zGKRncYVWhzyaLCQJq1CQY1dDOAk7opYkXWmWRH5hJT1EZO/hB2iXZ/gGW9hmCXMP6g==" saltValue="l1JW0G/Xh5gw+vzfEIzm6w==" spinCount="100000" sqref="N1:O1 N3:P36" name="mois_nonModifiable_3_2"/>
  </protectedRanges>
  <mergeCells count="13">
    <mergeCell ref="R1:R2"/>
    <mergeCell ref="K34:L34"/>
    <mergeCell ref="K35:L35"/>
    <mergeCell ref="K36:L36"/>
    <mergeCell ref="A1:B2"/>
    <mergeCell ref="C1:F1"/>
    <mergeCell ref="K1:L1"/>
    <mergeCell ref="M1:M2"/>
    <mergeCell ref="Q1:Q2"/>
    <mergeCell ref="G1:J1"/>
    <mergeCell ref="N1:N2"/>
    <mergeCell ref="O1:O2"/>
    <mergeCell ref="P1:P2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14</vt:i4>
      </vt:variant>
    </vt:vector>
  </HeadingPairs>
  <TitlesOfParts>
    <vt:vector size="14" baseType="lpstr">
      <vt:lpstr>Récap. annuel</vt:lpstr>
      <vt:lpstr>Détail 2025</vt:lpstr>
      <vt:lpstr>Jan25</vt:lpstr>
      <vt:lpstr>Fev25</vt:lpstr>
      <vt:lpstr>Mar25</vt:lpstr>
      <vt:lpstr>Avr25</vt:lpstr>
      <vt:lpstr>Mai25</vt:lpstr>
      <vt:lpstr>Juin25</vt:lpstr>
      <vt:lpstr>Juil25</vt:lpstr>
      <vt:lpstr>Aou25</vt:lpstr>
      <vt:lpstr>Sep25</vt:lpstr>
      <vt:lpstr>Oct25</vt:lpstr>
      <vt:lpstr>Nov25</vt:lpstr>
      <vt:lpstr>Dec25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Alyssia Andrighetto</dc:creator>
  <cp:lastModifiedBy>Lydia Jaillet</cp:lastModifiedBy>
  <cp:lastPrinted>2022-07-21T08:30:10Z</cp:lastPrinted>
  <dcterms:created xsi:type="dcterms:W3CDTF">2020-11-03T12:35:53Z</dcterms:created>
  <dcterms:modified xsi:type="dcterms:W3CDTF">2025-01-09T14:52:44Z</dcterms:modified>
</cp:coreProperties>
</file>